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ZTYLY\Desktop\ČK Hřbitov 022021\"/>
    </mc:Choice>
  </mc:AlternateContent>
  <xr:revisionPtr revIDLastSave="0" documentId="13_ncr:1_{0FEF55BF-51A9-4A0B-93DE-1D64337949EC}" xr6:coauthVersionLast="46" xr6:coauthVersionMax="46" xr10:uidLastSave="{00000000-0000-0000-0000-000000000000}"/>
  <bookViews>
    <workbookView xWindow="1410" yWindow="345" windowWidth="19080" windowHeight="11175" xr2:uid="{0A2CB973-84EC-4D9A-865E-BC2702B1A6B3}"/>
  </bookViews>
  <sheets>
    <sheet name="reka" sheetId="3" r:id="rId1"/>
    <sheet name="pol." sheetId="1" r:id="rId2"/>
    <sheet name="Vegetační úp." sheetId="5" r:id="rId3"/>
    <sheet name="elektro" sheetId="4" r:id="rId4"/>
    <sheet name="kanalizace" sheetId="8" r:id="rId5"/>
    <sheet name="vodovod" sheetId="7" r:id="rId6"/>
  </sheets>
  <externalReferences>
    <externalReference r:id="rId7"/>
    <externalReference r:id="rId8"/>
    <externalReference r:id="rId9"/>
    <externalReference r:id="rId10"/>
  </externalReferences>
  <definedNames>
    <definedName name="cisloobjektu" localSheetId="4">'[1]Krycí list'!$A$5</definedName>
    <definedName name="cisloobjektu" localSheetId="5">'[2]Krycí list'!$A$5</definedName>
    <definedName name="cisloobjektu">'[3]Krycí list'!$A$4</definedName>
    <definedName name="cislostavby" localSheetId="4">'[1]Krycí list'!$A$7</definedName>
    <definedName name="cislostavby" localSheetId="5">'[2]Krycí list'!$A$7</definedName>
    <definedName name="cislostavby">'[3]Krycí list'!$A$6</definedName>
    <definedName name="Dodavka" localSheetId="4">[1]Rekapitulace!$G$15</definedName>
    <definedName name="Dodavka" localSheetId="5">vodovod!#REF!</definedName>
    <definedName name="Dodavka">[3]Rekapitulace!$G$11</definedName>
    <definedName name="Dodavka0" localSheetId="4">kanalizace!#REF!</definedName>
    <definedName name="Dodavka0" localSheetId="5">vodovod!#REF!</definedName>
    <definedName name="Dodavka0">elektro!#REF!</definedName>
    <definedName name="HSV" localSheetId="4">[1]Rekapitulace!$E$15</definedName>
    <definedName name="HSV" localSheetId="5">vodovod!$G$95</definedName>
    <definedName name="HSV">[3]Rekapitulace!$E$11</definedName>
    <definedName name="HSV0" localSheetId="4">kanalizace!#REF!</definedName>
    <definedName name="HSV0" localSheetId="5">vodovod!#REF!</definedName>
    <definedName name="HSV0">elektro!#REF!</definedName>
    <definedName name="HZS" localSheetId="4">[1]Rekapitulace!$I$15</definedName>
    <definedName name="HZS" localSheetId="5">vodovod!#REF!</definedName>
    <definedName name="HZS">[3]Rekapitulace!$I$11</definedName>
    <definedName name="HZS0" localSheetId="4">kanalizace!#REF!</definedName>
    <definedName name="HZS0" localSheetId="5">vodovod!#REF!</definedName>
    <definedName name="HZS0">elektro!#REF!</definedName>
    <definedName name="Mont" localSheetId="4">[1]Rekapitulace!$H$15</definedName>
    <definedName name="Mont" localSheetId="5">vodovod!#REF!</definedName>
    <definedName name="Mont">[3]Rekapitulace!$H$11</definedName>
    <definedName name="Montaz0" localSheetId="4">kanalizace!#REF!</definedName>
    <definedName name="Montaz0" localSheetId="5">vodovod!#REF!</definedName>
    <definedName name="Montaz0">elektro!#REF!</definedName>
    <definedName name="nazevobjektu" localSheetId="4">'[1]Krycí list'!$C$5</definedName>
    <definedName name="nazevobjektu" localSheetId="5">'[2]Krycí list'!$C$5</definedName>
    <definedName name="nazevobjektu">'[3]Krycí list'!$C$4</definedName>
    <definedName name="nazevstavby" localSheetId="4">'[1]Krycí list'!$C$7</definedName>
    <definedName name="nazevstavby" localSheetId="5">'[2]Krycí list'!$C$7</definedName>
    <definedName name="nazevstavby">'[3]Krycí list'!$C$6</definedName>
    <definedName name="_xlnm.Print_Titles" localSheetId="3">elektro!$1:$4</definedName>
    <definedName name="_xlnm.Print_Titles" localSheetId="4">kanalizace!$1:$4</definedName>
    <definedName name="_xlnm.Print_Titles" localSheetId="1">pol.!$1:$4</definedName>
    <definedName name="_xlnm.Print_Titles" localSheetId="2">'Vegetační úp.'!$1:$4</definedName>
    <definedName name="_xlnm.Print_Titles" localSheetId="5">vodovod!$1:$4</definedName>
    <definedName name="_xlnm.Print_Area" localSheetId="3">elektro!$A$1:$G$96</definedName>
    <definedName name="_xlnm.Print_Area" localSheetId="4">kanalizace!$A$1:$G$270</definedName>
    <definedName name="_xlnm.Print_Area" localSheetId="1">pol.!$A$1:$H$173</definedName>
    <definedName name="_xlnm.Print_Area" localSheetId="0">reka!$A$1:$E$35</definedName>
    <definedName name="_xlnm.Print_Area" localSheetId="2">'Vegetační úp.'!$A$1:$H$68</definedName>
    <definedName name="_xlnm.Print_Area" localSheetId="5">vodovod!$A$1:$G$96</definedName>
    <definedName name="PocetMJ" localSheetId="4">'[1]Krycí list'!$G$6</definedName>
    <definedName name="PocetMJ" localSheetId="5">'[2]Krycí list'!$G$6</definedName>
    <definedName name="PocetMJ">'[3]Krycí list'!$G$7</definedName>
    <definedName name="PSV" localSheetId="4">[1]Rekapitulace!$F$15</definedName>
    <definedName name="PSV" localSheetId="5">vodovod!$F$95</definedName>
    <definedName name="PSV">[3]Rekapitulace!$F$11</definedName>
    <definedName name="PSV0" localSheetId="4">kanalizace!#REF!</definedName>
    <definedName name="PSV0" localSheetId="5">vodovod!#REF!</definedName>
    <definedName name="PSV0">elektro!#REF!</definedName>
    <definedName name="SazbaDPH1" localSheetId="4">'[1]Krycí list'!$C$30</definedName>
    <definedName name="SazbaDPH1">'[2]Krycí list'!$C$30</definedName>
    <definedName name="SazbaDPH2" localSheetId="4">'[1]Krycí list'!$C$32</definedName>
    <definedName name="SazbaDPH2">'[2]Krycí list'!$C$32</definedName>
    <definedName name="SloupecCC" localSheetId="4">kanalizace!#REF!</definedName>
    <definedName name="SloupecCC" localSheetId="5">vodovod!#REF!</definedName>
    <definedName name="SloupecCC">elektro!#REF!</definedName>
    <definedName name="SloupecCisloPol" localSheetId="4">kanalizace!#REF!</definedName>
    <definedName name="SloupecCisloPol" localSheetId="5">vodovod!#REF!</definedName>
    <definedName name="SloupecCisloPol">elektro!#REF!</definedName>
    <definedName name="SloupecJC" localSheetId="4">kanalizace!#REF!</definedName>
    <definedName name="SloupecJC" localSheetId="5">vodovod!#REF!</definedName>
    <definedName name="SloupecJC">elektro!#REF!</definedName>
    <definedName name="SloupecMJ" localSheetId="4">kanalizace!#REF!</definedName>
    <definedName name="SloupecMJ" localSheetId="5">vodovod!#REF!</definedName>
    <definedName name="SloupecMJ">elektro!#REF!</definedName>
    <definedName name="SloupecMnozstvi" localSheetId="4">kanalizace!#REF!</definedName>
    <definedName name="SloupecMnozstvi" localSheetId="5">vodovod!#REF!</definedName>
    <definedName name="SloupecMnozstvi">elektro!#REF!</definedName>
    <definedName name="SloupecNazPol" localSheetId="4">kanalizace!#REF!</definedName>
    <definedName name="SloupecNazPol" localSheetId="5">vodovod!#REF!</definedName>
    <definedName name="SloupecNazPol">elektro!#REF!</definedName>
    <definedName name="SloupecPC" localSheetId="4">kanalizace!#REF!</definedName>
    <definedName name="SloupecPC" localSheetId="5">vodovod!#REF!</definedName>
    <definedName name="SloupecPC">elektro!#REF!</definedName>
    <definedName name="solver_lin" localSheetId="3">0</definedName>
    <definedName name="solver_lin" localSheetId="4">0</definedName>
    <definedName name="solver_lin" localSheetId="5">0</definedName>
    <definedName name="solver_num" localSheetId="3">0</definedName>
    <definedName name="solver_num" localSheetId="4">0</definedName>
    <definedName name="solver_num" localSheetId="5">0</definedName>
    <definedName name="solver_opt" localSheetId="3">elektro!#REF!</definedName>
    <definedName name="solver_opt" localSheetId="4">kanalizace!#REF!</definedName>
    <definedName name="solver_opt" localSheetId="5">vodovod!#REF!</definedName>
    <definedName name="solver_typ" localSheetId="3">1</definedName>
    <definedName name="solver_typ" localSheetId="4">1</definedName>
    <definedName name="solver_typ" localSheetId="5">1</definedName>
    <definedName name="solver_val" localSheetId="3">0</definedName>
    <definedName name="solver_val" localSheetId="4">0</definedName>
    <definedName name="solver_val" localSheetId="5">0</definedName>
    <definedName name="Typ" localSheetId="4">kanalizace!#REF!</definedName>
    <definedName name="Typ" localSheetId="5">vodovod!#REF!</definedName>
    <definedName name="Typ">elektro!#REF!</definedName>
    <definedName name="VRN" localSheetId="4">[1]Rekapitulace!$H$28</definedName>
    <definedName name="VRN" localSheetId="5">[2]Rekapitulace!$H$28</definedName>
    <definedName name="VRN">[3]Rekapitulace!$H$17</definedName>
    <definedName name="VRNKc" localSheetId="4">[1]Rekapitulace!#REF!</definedName>
    <definedName name="VRNKc">[2]Rekapitulace!#REF!</definedName>
    <definedName name="VRNnazev" localSheetId="4">[1]Rekapitulace!#REF!</definedName>
    <definedName name="VRNnazev">[2]Rekapitulace!#REF!</definedName>
    <definedName name="VRNproc" localSheetId="4">[1]Rekapitulace!#REF!</definedName>
    <definedName name="VRNproc">[2]Rekapitulace!#REF!</definedName>
    <definedName name="VRNzakl" localSheetId="4">[1]Rekapitulace!#REF!</definedName>
    <definedName name="VRNzakl">[2]Rekapitulace!#REF!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7" l="1"/>
  <c r="E30" i="7" s="1"/>
  <c r="G30" i="7" s="1"/>
  <c r="E27" i="7"/>
  <c r="E26" i="7" s="1"/>
  <c r="G26" i="7" s="1"/>
  <c r="E25" i="7"/>
  <c r="E24" i="7" s="1"/>
  <c r="G24" i="7" s="1"/>
  <c r="E20" i="7"/>
  <c r="G20" i="7" s="1"/>
  <c r="E61" i="8"/>
  <c r="E57" i="8"/>
  <c r="E56" i="8" s="1"/>
  <c r="G56" i="8" s="1"/>
  <c r="E50" i="8"/>
  <c r="G50" i="8" s="1"/>
  <c r="E55" i="8"/>
  <c r="E54" i="8" s="1"/>
  <c r="G54" i="8" s="1"/>
  <c r="E246" i="8"/>
  <c r="G246" i="8" s="1"/>
  <c r="C249" i="8"/>
  <c r="G248" i="8"/>
  <c r="G247" i="8"/>
  <c r="BA247" i="8" s="1"/>
  <c r="G245" i="8"/>
  <c r="BA245" i="8" s="1"/>
  <c r="C243" i="8"/>
  <c r="G242" i="8"/>
  <c r="G243" i="8" s="1"/>
  <c r="BA243" i="8" s="1"/>
  <c r="C240" i="8"/>
  <c r="G238" i="8"/>
  <c r="BA238" i="8" s="1"/>
  <c r="G237" i="8"/>
  <c r="BA237" i="8" s="1"/>
  <c r="G235" i="8"/>
  <c r="C233" i="8"/>
  <c r="G228" i="8"/>
  <c r="G221" i="8"/>
  <c r="G215" i="8"/>
  <c r="G204" i="8"/>
  <c r="BA204" i="8" s="1"/>
  <c r="G203" i="8"/>
  <c r="G202" i="8"/>
  <c r="G199" i="8"/>
  <c r="G196" i="8"/>
  <c r="G195" i="8"/>
  <c r="G194" i="8"/>
  <c r="G193" i="8"/>
  <c r="G192" i="8"/>
  <c r="G191" i="8"/>
  <c r="G190" i="8"/>
  <c r="G189" i="8"/>
  <c r="G188" i="8"/>
  <c r="G187" i="8"/>
  <c r="G185" i="8"/>
  <c r="G183" i="8"/>
  <c r="G181" i="8"/>
  <c r="G179" i="8"/>
  <c r="G177" i="8"/>
  <c r="G174" i="8"/>
  <c r="G172" i="8"/>
  <c r="G169" i="8"/>
  <c r="BA169" i="8" s="1"/>
  <c r="G167" i="8"/>
  <c r="G166" i="8"/>
  <c r="G165" i="8"/>
  <c r="BA165" i="8" s="1"/>
  <c r="G164" i="8"/>
  <c r="G161" i="8"/>
  <c r="G158" i="8"/>
  <c r="G157" i="8"/>
  <c r="G156" i="8"/>
  <c r="G153" i="8"/>
  <c r="G148" i="8"/>
  <c r="G136" i="8"/>
  <c r="G126" i="8"/>
  <c r="G120" i="8"/>
  <c r="G117" i="8"/>
  <c r="G108" i="8"/>
  <c r="G98" i="8"/>
  <c r="BA98" i="8" s="1"/>
  <c r="C96" i="8"/>
  <c r="G94" i="8"/>
  <c r="G92" i="8"/>
  <c r="G89" i="8"/>
  <c r="BA89" i="8" s="1"/>
  <c r="G86" i="8"/>
  <c r="BA86" i="8" s="1"/>
  <c r="C84" i="8"/>
  <c r="G82" i="8"/>
  <c r="G80" i="8"/>
  <c r="BA80" i="8" s="1"/>
  <c r="G78" i="8"/>
  <c r="G74" i="8"/>
  <c r="BA74" i="8" s="1"/>
  <c r="G70" i="8"/>
  <c r="G62" i="8"/>
  <c r="G61" i="8"/>
  <c r="G58" i="8"/>
  <c r="G52" i="8"/>
  <c r="G48" i="8"/>
  <c r="G47" i="8"/>
  <c r="G42" i="8"/>
  <c r="G41" i="8"/>
  <c r="G9" i="8"/>
  <c r="BA9" i="8" s="1"/>
  <c r="G8" i="8"/>
  <c r="G6" i="8"/>
  <c r="C83" i="7"/>
  <c r="G82" i="7"/>
  <c r="G83" i="7" s="1"/>
  <c r="AZ83" i="7" s="1"/>
  <c r="C80" i="7"/>
  <c r="G78" i="7"/>
  <c r="AZ78" i="7" s="1"/>
  <c r="G77" i="7"/>
  <c r="AZ77" i="7" s="1"/>
  <c r="G76" i="7"/>
  <c r="AZ76" i="7" s="1"/>
  <c r="G75" i="7"/>
  <c r="AZ75" i="7" s="1"/>
  <c r="G74" i="7"/>
  <c r="AZ74" i="7" s="1"/>
  <c r="G73" i="7"/>
  <c r="AZ73" i="7" s="1"/>
  <c r="G72" i="7"/>
  <c r="AZ72" i="7" s="1"/>
  <c r="G71" i="7"/>
  <c r="AZ71" i="7" s="1"/>
  <c r="G70" i="7"/>
  <c r="AZ70" i="7" s="1"/>
  <c r="G69" i="7"/>
  <c r="AZ69" i="7" s="1"/>
  <c r="G68" i="7"/>
  <c r="AZ68" i="7" s="1"/>
  <c r="G67" i="7"/>
  <c r="AZ67" i="7" s="1"/>
  <c r="G66" i="7"/>
  <c r="AZ66" i="7" s="1"/>
  <c r="G65" i="7"/>
  <c r="AZ65" i="7" s="1"/>
  <c r="G64" i="7"/>
  <c r="AZ64" i="7" s="1"/>
  <c r="G63" i="7"/>
  <c r="AZ63" i="7" s="1"/>
  <c r="G62" i="7"/>
  <c r="AZ62" i="7" s="1"/>
  <c r="G61" i="7"/>
  <c r="AZ61" i="7" s="1"/>
  <c r="G60" i="7"/>
  <c r="AZ60" i="7" s="1"/>
  <c r="G59" i="7"/>
  <c r="AZ59" i="7" s="1"/>
  <c r="G58" i="7"/>
  <c r="AZ58" i="7" s="1"/>
  <c r="G57" i="7"/>
  <c r="AZ57" i="7" s="1"/>
  <c r="G56" i="7"/>
  <c r="AZ56" i="7" s="1"/>
  <c r="G55" i="7"/>
  <c r="AZ55" i="7" s="1"/>
  <c r="G54" i="7"/>
  <c r="AZ54" i="7" s="1"/>
  <c r="G53" i="7"/>
  <c r="AZ53" i="7" s="1"/>
  <c r="G52" i="7"/>
  <c r="AZ52" i="7" s="1"/>
  <c r="G51" i="7"/>
  <c r="AZ51" i="7" s="1"/>
  <c r="G50" i="7"/>
  <c r="AZ50" i="7" s="1"/>
  <c r="G49" i="7"/>
  <c r="AZ49" i="7" s="1"/>
  <c r="G48" i="7"/>
  <c r="G47" i="7"/>
  <c r="C45" i="7"/>
  <c r="G42" i="7"/>
  <c r="G45" i="7" s="1"/>
  <c r="G92" i="7" s="1"/>
  <c r="C40" i="7"/>
  <c r="G38" i="7"/>
  <c r="AZ38" i="7" s="1"/>
  <c r="G36" i="7"/>
  <c r="AZ36" i="7" s="1"/>
  <c r="G34" i="7"/>
  <c r="G31" i="7"/>
  <c r="G28" i="7"/>
  <c r="G22" i="7"/>
  <c r="G18" i="7"/>
  <c r="AZ18" i="7" s="1"/>
  <c r="G17" i="7"/>
  <c r="G14" i="7"/>
  <c r="AZ14" i="7" s="1"/>
  <c r="G13" i="7"/>
  <c r="G10" i="7"/>
  <c r="AZ10" i="7" s="1"/>
  <c r="G9" i="7"/>
  <c r="G6" i="7"/>
  <c r="BE247" i="8"/>
  <c r="BD247" i="8"/>
  <c r="BC247" i="8"/>
  <c r="BB247" i="8"/>
  <c r="BE245" i="8"/>
  <c r="BD245" i="8"/>
  <c r="BC245" i="8"/>
  <c r="BB245" i="8"/>
  <c r="BE243" i="8"/>
  <c r="BD243" i="8"/>
  <c r="BC243" i="8"/>
  <c r="BB243" i="8"/>
  <c r="BE241" i="8"/>
  <c r="BD241" i="8"/>
  <c r="BC241" i="8"/>
  <c r="BB241" i="8"/>
  <c r="BA241" i="8"/>
  <c r="BE239" i="8"/>
  <c r="BD239" i="8"/>
  <c r="BC239" i="8"/>
  <c r="BB239" i="8"/>
  <c r="BA239" i="8"/>
  <c r="BE238" i="8"/>
  <c r="BD238" i="8"/>
  <c r="BC238" i="8"/>
  <c r="BB238" i="8"/>
  <c r="BE237" i="8"/>
  <c r="BD237" i="8"/>
  <c r="BC237" i="8"/>
  <c r="BB237" i="8"/>
  <c r="BE234" i="8"/>
  <c r="BD234" i="8"/>
  <c r="BC234" i="8"/>
  <c r="BB234" i="8"/>
  <c r="BA234" i="8"/>
  <c r="BE233" i="8"/>
  <c r="BD233" i="8"/>
  <c r="BC233" i="8"/>
  <c r="BB233" i="8"/>
  <c r="BE231" i="8"/>
  <c r="BD231" i="8"/>
  <c r="BC231" i="8"/>
  <c r="BB231" i="8"/>
  <c r="BA231" i="8"/>
  <c r="BE230" i="8"/>
  <c r="BD230" i="8"/>
  <c r="BC230" i="8"/>
  <c r="BB230" i="8"/>
  <c r="BA230" i="8"/>
  <c r="BE229" i="8"/>
  <c r="BD229" i="8"/>
  <c r="BC229" i="8"/>
  <c r="BB229" i="8"/>
  <c r="BA229" i="8"/>
  <c r="BE223" i="8"/>
  <c r="BD223" i="8"/>
  <c r="BC223" i="8"/>
  <c r="BB223" i="8"/>
  <c r="BA223" i="8"/>
  <c r="BE220" i="8"/>
  <c r="BD220" i="8"/>
  <c r="BC220" i="8"/>
  <c r="BB220" i="8"/>
  <c r="BA220" i="8"/>
  <c r="BE204" i="8"/>
  <c r="BD204" i="8"/>
  <c r="BC204" i="8"/>
  <c r="BB204" i="8"/>
  <c r="BE169" i="8"/>
  <c r="BD169" i="8"/>
  <c r="BC169" i="8"/>
  <c r="BB169" i="8"/>
  <c r="BE165" i="8"/>
  <c r="BD165" i="8"/>
  <c r="BC165" i="8"/>
  <c r="BB165" i="8"/>
  <c r="BE160" i="8"/>
  <c r="BD160" i="8"/>
  <c r="BC160" i="8"/>
  <c r="BB160" i="8"/>
  <c r="BA160" i="8"/>
  <c r="BE139" i="8"/>
  <c r="BD139" i="8"/>
  <c r="BC139" i="8"/>
  <c r="BB139" i="8"/>
  <c r="BA139" i="8"/>
  <c r="BE129" i="8"/>
  <c r="BD129" i="8"/>
  <c r="BC129" i="8"/>
  <c r="BB129" i="8"/>
  <c r="BE127" i="8"/>
  <c r="BD127" i="8"/>
  <c r="BC127" i="8"/>
  <c r="BB127" i="8"/>
  <c r="BA127" i="8"/>
  <c r="BE123" i="8"/>
  <c r="BD123" i="8"/>
  <c r="BC123" i="8"/>
  <c r="BB123" i="8"/>
  <c r="BA123" i="8"/>
  <c r="BE121" i="8"/>
  <c r="BD121" i="8"/>
  <c r="BC121" i="8"/>
  <c r="BB121" i="8"/>
  <c r="BA121" i="8"/>
  <c r="BE118" i="8"/>
  <c r="BD118" i="8"/>
  <c r="BC118" i="8"/>
  <c r="BB118" i="8"/>
  <c r="BA118" i="8"/>
  <c r="BE115" i="8"/>
  <c r="BD115" i="8"/>
  <c r="BC115" i="8"/>
  <c r="BB115" i="8"/>
  <c r="BE111" i="8"/>
  <c r="BD111" i="8"/>
  <c r="BC111" i="8"/>
  <c r="BB111" i="8"/>
  <c r="BA111" i="8"/>
  <c r="BE109" i="8"/>
  <c r="BD109" i="8"/>
  <c r="BC109" i="8"/>
  <c r="BB109" i="8"/>
  <c r="BA109" i="8"/>
  <c r="BE107" i="8"/>
  <c r="BD107" i="8"/>
  <c r="BC107" i="8"/>
  <c r="BB107" i="8"/>
  <c r="BA107" i="8"/>
  <c r="BE103" i="8"/>
  <c r="BD103" i="8"/>
  <c r="BC103" i="8"/>
  <c r="BB103" i="8"/>
  <c r="H103" i="8"/>
  <c r="BA103" i="8"/>
  <c r="BE98" i="8"/>
  <c r="BD98" i="8"/>
  <c r="BC98" i="8"/>
  <c r="BB98" i="8"/>
  <c r="BE91" i="8"/>
  <c r="BD91" i="8"/>
  <c r="BC91" i="8"/>
  <c r="BB91" i="8"/>
  <c r="BA91" i="8"/>
  <c r="BE89" i="8"/>
  <c r="BD89" i="8"/>
  <c r="BC89" i="8"/>
  <c r="BB89" i="8"/>
  <c r="BE86" i="8"/>
  <c r="BD86" i="8"/>
  <c r="BC86" i="8"/>
  <c r="BB86" i="8"/>
  <c r="BE84" i="8"/>
  <c r="BD84" i="8"/>
  <c r="BC84" i="8"/>
  <c r="BB84" i="8"/>
  <c r="BE80" i="8"/>
  <c r="BD80" i="8"/>
  <c r="BC80" i="8"/>
  <c r="BB80" i="8"/>
  <c r="BE76" i="8"/>
  <c r="BD76" i="8"/>
  <c r="BC76" i="8"/>
  <c r="BB76" i="8"/>
  <c r="BA76" i="8"/>
  <c r="BE74" i="8"/>
  <c r="BD74" i="8"/>
  <c r="BC74" i="8"/>
  <c r="BB74" i="8"/>
  <c r="BE73" i="8"/>
  <c r="BD73" i="8"/>
  <c r="BC73" i="8"/>
  <c r="BB73" i="8"/>
  <c r="BA73" i="8"/>
  <c r="BE9" i="8"/>
  <c r="BD9" i="8"/>
  <c r="BC9" i="8"/>
  <c r="BB9" i="8"/>
  <c r="BE8" i="8"/>
  <c r="BD8" i="8"/>
  <c r="BC8" i="8"/>
  <c r="BB8" i="8"/>
  <c r="BE6" i="8"/>
  <c r="BD6" i="8"/>
  <c r="BC6" i="8"/>
  <c r="BB6" i="8"/>
  <c r="B94" i="7"/>
  <c r="A94" i="7"/>
  <c r="B93" i="7"/>
  <c r="A93" i="7"/>
  <c r="B92" i="7"/>
  <c r="A92" i="7"/>
  <c r="B91" i="7"/>
  <c r="A91" i="7"/>
  <c r="BD83" i="7"/>
  <c r="BC83" i="7"/>
  <c r="BB83" i="7"/>
  <c r="BA83" i="7"/>
  <c r="BD82" i="7"/>
  <c r="BC82" i="7"/>
  <c r="BB82" i="7"/>
  <c r="BA82" i="7"/>
  <c r="BD81" i="7"/>
  <c r="BC81" i="7"/>
  <c r="BB81" i="7"/>
  <c r="BA81" i="7"/>
  <c r="AZ81" i="7"/>
  <c r="BD80" i="7"/>
  <c r="BC80" i="7"/>
  <c r="BB80" i="7"/>
  <c r="BA80" i="7"/>
  <c r="BD79" i="7"/>
  <c r="BC79" i="7"/>
  <c r="BB79" i="7"/>
  <c r="BA79" i="7"/>
  <c r="AZ79" i="7"/>
  <c r="BD78" i="7"/>
  <c r="BC78" i="7"/>
  <c r="BB78" i="7"/>
  <c r="BA78" i="7"/>
  <c r="BD77" i="7"/>
  <c r="BC77" i="7"/>
  <c r="BB77" i="7"/>
  <c r="BA77" i="7"/>
  <c r="BD76" i="7"/>
  <c r="BC76" i="7"/>
  <c r="BB76" i="7"/>
  <c r="BA76" i="7"/>
  <c r="BD75" i="7"/>
  <c r="BC75" i="7"/>
  <c r="BB75" i="7"/>
  <c r="BA75" i="7"/>
  <c r="BD74" i="7"/>
  <c r="BC74" i="7"/>
  <c r="BB74" i="7"/>
  <c r="BA74" i="7"/>
  <c r="BD73" i="7"/>
  <c r="BC73" i="7"/>
  <c r="BB73" i="7"/>
  <c r="BA73" i="7"/>
  <c r="BD72" i="7"/>
  <c r="BC72" i="7"/>
  <c r="BB72" i="7"/>
  <c r="BA72" i="7"/>
  <c r="BD71" i="7"/>
  <c r="BC71" i="7"/>
  <c r="BB71" i="7"/>
  <c r="BA71" i="7"/>
  <c r="BD70" i="7"/>
  <c r="BC70" i="7"/>
  <c r="BB70" i="7"/>
  <c r="BA70" i="7"/>
  <c r="BD69" i="7"/>
  <c r="BC69" i="7"/>
  <c r="BB69" i="7"/>
  <c r="BA69" i="7"/>
  <c r="BD68" i="7"/>
  <c r="BC68" i="7"/>
  <c r="BB68" i="7"/>
  <c r="BA68" i="7"/>
  <c r="BD67" i="7"/>
  <c r="BC67" i="7"/>
  <c r="BB67" i="7"/>
  <c r="BA67" i="7"/>
  <c r="BD66" i="7"/>
  <c r="BC66" i="7"/>
  <c r="BB66" i="7"/>
  <c r="BA66" i="7"/>
  <c r="BD65" i="7"/>
  <c r="BC65" i="7"/>
  <c r="BB65" i="7"/>
  <c r="BA65" i="7"/>
  <c r="BD64" i="7"/>
  <c r="BC64" i="7"/>
  <c r="BB64" i="7"/>
  <c r="BA64" i="7"/>
  <c r="BD63" i="7"/>
  <c r="BC63" i="7"/>
  <c r="BB63" i="7"/>
  <c r="BA63" i="7"/>
  <c r="BD62" i="7"/>
  <c r="BC62" i="7"/>
  <c r="BB62" i="7"/>
  <c r="BA62" i="7"/>
  <c r="BD61" i="7"/>
  <c r="BC61" i="7"/>
  <c r="BB61" i="7"/>
  <c r="BA61" i="7"/>
  <c r="BD60" i="7"/>
  <c r="BC60" i="7"/>
  <c r="BB60" i="7"/>
  <c r="BA60" i="7"/>
  <c r="BD59" i="7"/>
  <c r="BC59" i="7"/>
  <c r="BB59" i="7"/>
  <c r="BA59" i="7"/>
  <c r="BD58" i="7"/>
  <c r="BC58" i="7"/>
  <c r="BB58" i="7"/>
  <c r="BA58" i="7"/>
  <c r="BD57" i="7"/>
  <c r="BC57" i="7"/>
  <c r="BB57" i="7"/>
  <c r="BA57" i="7"/>
  <c r="BD56" i="7"/>
  <c r="BC56" i="7"/>
  <c r="BB56" i="7"/>
  <c r="BA56" i="7"/>
  <c r="BD55" i="7"/>
  <c r="BC55" i="7"/>
  <c r="BB55" i="7"/>
  <c r="BA55" i="7"/>
  <c r="BD54" i="7"/>
  <c r="BC54" i="7"/>
  <c r="BB54" i="7"/>
  <c r="BA54" i="7"/>
  <c r="BD53" i="7"/>
  <c r="BC53" i="7"/>
  <c r="BB53" i="7"/>
  <c r="BA53" i="7"/>
  <c r="BD52" i="7"/>
  <c r="BC52" i="7"/>
  <c r="BB52" i="7"/>
  <c r="BA52" i="7"/>
  <c r="BD51" i="7"/>
  <c r="BC51" i="7"/>
  <c r="BB51" i="7"/>
  <c r="BA51" i="7"/>
  <c r="BD50" i="7"/>
  <c r="BC50" i="7"/>
  <c r="BB50" i="7"/>
  <c r="BA50" i="7"/>
  <c r="BD49" i="7"/>
  <c r="BC49" i="7"/>
  <c r="BB49" i="7"/>
  <c r="BA49" i="7"/>
  <c r="BD44" i="7"/>
  <c r="BD46" i="7" s="1"/>
  <c r="BC44" i="7"/>
  <c r="BC46" i="7" s="1"/>
  <c r="BB44" i="7"/>
  <c r="BB46" i="7" s="1"/>
  <c r="BA44" i="7"/>
  <c r="BA46" i="7" s="1"/>
  <c r="AZ44" i="7"/>
  <c r="AZ46" i="7" s="1"/>
  <c r="BD42" i="7"/>
  <c r="BC42" i="7"/>
  <c r="BB42" i="7"/>
  <c r="BA42" i="7"/>
  <c r="AZ42" i="7"/>
  <c r="BD40" i="7"/>
  <c r="BC40" i="7"/>
  <c r="BB40" i="7"/>
  <c r="BA40" i="7"/>
  <c r="BD38" i="7"/>
  <c r="BC38" i="7"/>
  <c r="BB38" i="7"/>
  <c r="BA38" i="7"/>
  <c r="BD36" i="7"/>
  <c r="BC36" i="7"/>
  <c r="BB36" i="7"/>
  <c r="BA36" i="7"/>
  <c r="BD32" i="7"/>
  <c r="BC32" i="7"/>
  <c r="BB32" i="7"/>
  <c r="BA32" i="7"/>
  <c r="AZ32" i="7"/>
  <c r="BD25" i="7"/>
  <c r="BC25" i="7"/>
  <c r="BB25" i="7"/>
  <c r="BA25" i="7"/>
  <c r="AZ25" i="7"/>
  <c r="BD23" i="7"/>
  <c r="BC23" i="7"/>
  <c r="BB23" i="7"/>
  <c r="BA23" i="7"/>
  <c r="AZ23" i="7"/>
  <c r="BD19" i="7"/>
  <c r="BC19" i="7"/>
  <c r="BB19" i="7"/>
  <c r="BA19" i="7"/>
  <c r="AZ19" i="7"/>
  <c r="BD18" i="7"/>
  <c r="BC18" i="7"/>
  <c r="BB18" i="7"/>
  <c r="BA18" i="7"/>
  <c r="BD15" i="7"/>
  <c r="BC15" i="7"/>
  <c r="BB15" i="7"/>
  <c r="BA15" i="7"/>
  <c r="AZ15" i="7"/>
  <c r="BD14" i="7"/>
  <c r="BC14" i="7"/>
  <c r="BB14" i="7"/>
  <c r="BA14" i="7"/>
  <c r="BD11" i="7"/>
  <c r="BC11" i="7"/>
  <c r="BB11" i="7"/>
  <c r="BA11" i="7"/>
  <c r="AZ11" i="7"/>
  <c r="BD10" i="7"/>
  <c r="BC10" i="7"/>
  <c r="BB10" i="7"/>
  <c r="BA10" i="7"/>
  <c r="BD6" i="7"/>
  <c r="BC6" i="7"/>
  <c r="BB6" i="7"/>
  <c r="BA6" i="7"/>
  <c r="L138" i="1"/>
  <c r="J138" i="1"/>
  <c r="G138" i="1"/>
  <c r="G266" i="8" l="1"/>
  <c r="G84" i="8"/>
  <c r="G240" i="8"/>
  <c r="G265" i="8" s="1"/>
  <c r="BA6" i="8"/>
  <c r="G96" i="8"/>
  <c r="G263" i="8" s="1"/>
  <c r="G233" i="8"/>
  <c r="G249" i="8"/>
  <c r="G267" i="8" s="1"/>
  <c r="G94" i="7"/>
  <c r="AZ82" i="7"/>
  <c r="BC125" i="8"/>
  <c r="BC113" i="8"/>
  <c r="BB113" i="8"/>
  <c r="BD125" i="8"/>
  <c r="BE125" i="8"/>
  <c r="BB125" i="8"/>
  <c r="BE113" i="8"/>
  <c r="BD113" i="8"/>
  <c r="G40" i="7"/>
  <c r="G80" i="7"/>
  <c r="AZ6" i="7"/>
  <c r="BA8" i="8"/>
  <c r="BA115" i="8"/>
  <c r="BA125" i="8" s="1"/>
  <c r="BA129" i="8"/>
  <c r="L8" i="5"/>
  <c r="L7" i="5"/>
  <c r="J7" i="5"/>
  <c r="BA233" i="8" l="1"/>
  <c r="G264" i="8"/>
  <c r="BA84" i="8"/>
  <c r="BA113" i="8" s="1"/>
  <c r="G262" i="8"/>
  <c r="AZ80" i="7"/>
  <c r="G93" i="7"/>
  <c r="AZ40" i="7"/>
  <c r="G91" i="7"/>
  <c r="G95" i="7" s="1"/>
  <c r="D18" i="3" s="1"/>
  <c r="G47" i="5"/>
  <c r="G268" i="8" l="1"/>
  <c r="D17" i="3" s="1"/>
  <c r="J47" i="5"/>
  <c r="F104" i="1" l="1"/>
  <c r="J160" i="1"/>
  <c r="G160" i="1"/>
  <c r="G162" i="1"/>
  <c r="G161" i="1" l="1"/>
  <c r="G159" i="1" s="1"/>
  <c r="L162" i="1" l="1"/>
  <c r="L161" i="1"/>
  <c r="J161" i="1"/>
  <c r="L160" i="1"/>
  <c r="J162" i="1" l="1"/>
  <c r="J159" i="1" s="1"/>
  <c r="J95" i="1"/>
  <c r="G95" i="1" l="1"/>
  <c r="G173" i="1" l="1"/>
  <c r="L42" i="5" l="1"/>
  <c r="L43" i="5"/>
  <c r="G57" i="5"/>
  <c r="G31" i="5"/>
  <c r="J31" i="5"/>
  <c r="L39" i="5"/>
  <c r="G39" i="5"/>
  <c r="J51" i="5"/>
  <c r="L51" i="5"/>
  <c r="L21" i="5"/>
  <c r="L22" i="5"/>
  <c r="L23" i="5"/>
  <c r="L40" i="5"/>
  <c r="L41" i="5"/>
  <c r="J29" i="5"/>
  <c r="J28" i="5"/>
  <c r="L26" i="5"/>
  <c r="L20" i="5"/>
  <c r="J20" i="5"/>
  <c r="J21" i="5"/>
  <c r="J22" i="5"/>
  <c r="G22" i="5"/>
  <c r="G21" i="5"/>
  <c r="G20" i="5"/>
  <c r="J23" i="5"/>
  <c r="G23" i="5"/>
  <c r="L19" i="5"/>
  <c r="J19" i="5"/>
  <c r="G19" i="5"/>
  <c r="L18" i="5"/>
  <c r="J18" i="5"/>
  <c r="G18" i="5"/>
  <c r="B18" i="5"/>
  <c r="B19" i="5" s="1"/>
  <c r="B20" i="5" s="1"/>
  <c r="B21" i="5" s="1"/>
  <c r="B22" i="5" s="1"/>
  <c r="B23" i="5" s="1"/>
  <c r="B25" i="5" s="1"/>
  <c r="L17" i="5"/>
  <c r="J17" i="5"/>
  <c r="G17" i="5"/>
  <c r="J16" i="5"/>
  <c r="J11" i="5"/>
  <c r="J8" i="5"/>
  <c r="G8" i="5"/>
  <c r="A8" i="5"/>
  <c r="A11" i="5" s="1"/>
  <c r="A12" i="5" s="1"/>
  <c r="L6" i="5"/>
  <c r="G7" i="5"/>
  <c r="A16" i="5" l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G6" i="5"/>
  <c r="G62" i="5" s="1"/>
  <c r="J57" i="5"/>
  <c r="J39" i="5"/>
  <c r="G51" i="5"/>
  <c r="L25" i="5"/>
  <c r="L37" i="5"/>
  <c r="L24" i="5"/>
  <c r="L34" i="5"/>
  <c r="L27" i="5"/>
  <c r="G28" i="5"/>
  <c r="L28" i="5"/>
  <c r="G30" i="5"/>
  <c r="G29" i="5"/>
  <c r="J30" i="5"/>
  <c r="L12" i="5"/>
  <c r="L16" i="5"/>
  <c r="G16" i="5"/>
  <c r="L11" i="5"/>
  <c r="G11" i="5"/>
  <c r="J6" i="5"/>
  <c r="A31" i="5" l="1"/>
  <c r="A32" i="5" s="1"/>
  <c r="A33" i="5" s="1"/>
  <c r="L32" i="5"/>
  <c r="L31" i="5"/>
  <c r="G12" i="5"/>
  <c r="G10" i="5" s="1"/>
  <c r="G63" i="5" s="1"/>
  <c r="L35" i="5"/>
  <c r="J42" i="5"/>
  <c r="L38" i="5"/>
  <c r="G42" i="5"/>
  <c r="J12" i="5"/>
  <c r="J10" i="5" s="1"/>
  <c r="G41" i="5" l="1"/>
  <c r="L36" i="5"/>
  <c r="J41" i="5"/>
  <c r="J43" i="5"/>
  <c r="G43" i="5"/>
  <c r="L56" i="5" l="1"/>
  <c r="J56" i="5"/>
  <c r="G56" i="5"/>
  <c r="L55" i="5"/>
  <c r="J55" i="5"/>
  <c r="G55" i="5"/>
  <c r="L54" i="5"/>
  <c r="J54" i="5"/>
  <c r="G54" i="5"/>
  <c r="L53" i="5"/>
  <c r="J53" i="5"/>
  <c r="G53" i="5"/>
  <c r="L50" i="5"/>
  <c r="J50" i="5"/>
  <c r="G50" i="5"/>
  <c r="L49" i="5"/>
  <c r="J49" i="5"/>
  <c r="G49" i="5"/>
  <c r="L48" i="5"/>
  <c r="J48" i="5"/>
  <c r="G48" i="5"/>
  <c r="L46" i="5"/>
  <c r="J46" i="5"/>
  <c r="G46" i="5"/>
  <c r="J27" i="5"/>
  <c r="G27" i="5"/>
  <c r="J26" i="5"/>
  <c r="G26" i="5"/>
  <c r="J25" i="5"/>
  <c r="G25" i="5"/>
  <c r="J40" i="5"/>
  <c r="J38" i="5"/>
  <c r="J24" i="5"/>
  <c r="G24" i="5"/>
  <c r="A34" i="5"/>
  <c r="A35" i="5" s="1"/>
  <c r="A36" i="5" s="1"/>
  <c r="A37" i="5" s="1"/>
  <c r="A38" i="5" s="1"/>
  <c r="A39" i="5" s="1"/>
  <c r="A40" i="5" s="1"/>
  <c r="G45" i="5" l="1"/>
  <c r="G65" i="5" s="1"/>
  <c r="L52" i="5"/>
  <c r="J45" i="5"/>
  <c r="J52" i="5"/>
  <c r="L45" i="5"/>
  <c r="A41" i="5"/>
  <c r="A42" i="5" s="1"/>
  <c r="A43" i="5" s="1"/>
  <c r="A46" i="5" s="1"/>
  <c r="J32" i="5"/>
  <c r="G40" i="5"/>
  <c r="G33" i="5"/>
  <c r="J33" i="5"/>
  <c r="L30" i="5"/>
  <c r="B49" i="5"/>
  <c r="B50" i="5" s="1"/>
  <c r="B26" i="5"/>
  <c r="B27" i="5" s="1"/>
  <c r="B29" i="5" s="1"/>
  <c r="B30" i="5" s="1"/>
  <c r="G38" i="5"/>
  <c r="C53" i="1"/>
  <c r="L35" i="1"/>
  <c r="J35" i="1"/>
  <c r="G35" i="1"/>
  <c r="A47" i="5" l="1"/>
  <c r="A48" i="5" s="1"/>
  <c r="A49" i="5" s="1"/>
  <c r="A50" i="5" s="1"/>
  <c r="A51" i="5" s="1"/>
  <c r="A53" i="5" s="1"/>
  <c r="A54" i="5" s="1"/>
  <c r="A55" i="5" s="1"/>
  <c r="A56" i="5" s="1"/>
  <c r="A57" i="5" s="1"/>
  <c r="A58" i="5" s="1"/>
  <c r="B31" i="5"/>
  <c r="B32" i="5" s="1"/>
  <c r="B33" i="5" s="1"/>
  <c r="B34" i="5" s="1"/>
  <c r="B35" i="5" s="1"/>
  <c r="B36" i="5" s="1"/>
  <c r="B37" i="5" s="1"/>
  <c r="B38" i="5" s="1"/>
  <c r="B39" i="5" s="1"/>
  <c r="B40" i="5" s="1"/>
  <c r="B55" i="5"/>
  <c r="B56" i="5" s="1"/>
  <c r="B57" i="5" s="1"/>
  <c r="B51" i="5"/>
  <c r="G37" i="5"/>
  <c r="L33" i="5"/>
  <c r="J37" i="5"/>
  <c r="G36" i="5"/>
  <c r="J36" i="5"/>
  <c r="G32" i="5"/>
  <c r="G35" i="5"/>
  <c r="J35" i="5"/>
  <c r="C89" i="4"/>
  <c r="BD88" i="4"/>
  <c r="BD89" i="4" s="1"/>
  <c r="BB88" i="4"/>
  <c r="BB89" i="4" s="1"/>
  <c r="BA88" i="4"/>
  <c r="BA89" i="4" s="1"/>
  <c r="AZ88" i="4"/>
  <c r="AZ89" i="4" s="1"/>
  <c r="G88" i="4"/>
  <c r="BC88" i="4" s="1"/>
  <c r="BC89" i="4" s="1"/>
  <c r="C86" i="4"/>
  <c r="BD85" i="4"/>
  <c r="BD86" i="4" s="1"/>
  <c r="BB85" i="4"/>
  <c r="BB86" i="4" s="1"/>
  <c r="BA85" i="4"/>
  <c r="BA86" i="4" s="1"/>
  <c r="AZ85" i="4"/>
  <c r="AZ86" i="4" s="1"/>
  <c r="G85" i="4"/>
  <c r="BC85" i="4" s="1"/>
  <c r="BC86" i="4" s="1"/>
  <c r="C83" i="4"/>
  <c r="BD82" i="4"/>
  <c r="BB82" i="4"/>
  <c r="BA82" i="4"/>
  <c r="AZ82" i="4"/>
  <c r="G82" i="4"/>
  <c r="BC82" i="4" s="1"/>
  <c r="BD80" i="4"/>
  <c r="BB80" i="4"/>
  <c r="BA80" i="4"/>
  <c r="AZ80" i="4"/>
  <c r="G80" i="4"/>
  <c r="BC80" i="4" s="1"/>
  <c r="BD78" i="4"/>
  <c r="BB78" i="4"/>
  <c r="BA78" i="4"/>
  <c r="AZ78" i="4"/>
  <c r="G78" i="4"/>
  <c r="BC78" i="4" s="1"/>
  <c r="BD76" i="4"/>
  <c r="BB76" i="4"/>
  <c r="BA76" i="4"/>
  <c r="AZ76" i="4"/>
  <c r="G76" i="4"/>
  <c r="BC76" i="4" s="1"/>
  <c r="BD74" i="4"/>
  <c r="BB74" i="4"/>
  <c r="BA74" i="4"/>
  <c r="AZ74" i="4"/>
  <c r="G74" i="4"/>
  <c r="BC74" i="4" s="1"/>
  <c r="BD72" i="4"/>
  <c r="BB72" i="4"/>
  <c r="BA72" i="4"/>
  <c r="AZ72" i="4"/>
  <c r="G72" i="4"/>
  <c r="BC72" i="4" s="1"/>
  <c r="BD70" i="4"/>
  <c r="BB70" i="4"/>
  <c r="BA70" i="4"/>
  <c r="AZ70" i="4"/>
  <c r="G70" i="4"/>
  <c r="BC70" i="4" s="1"/>
  <c r="BD68" i="4"/>
  <c r="BB68" i="4"/>
  <c r="BA68" i="4"/>
  <c r="AZ68" i="4"/>
  <c r="G68" i="4"/>
  <c r="BC68" i="4" s="1"/>
  <c r="BD66" i="4"/>
  <c r="BB66" i="4"/>
  <c r="BA66" i="4"/>
  <c r="AZ66" i="4"/>
  <c r="G66" i="4"/>
  <c r="BC66" i="4" s="1"/>
  <c r="BD65" i="4"/>
  <c r="BB65" i="4"/>
  <c r="BA65" i="4"/>
  <c r="AZ65" i="4"/>
  <c r="G65" i="4"/>
  <c r="BC65" i="4" s="1"/>
  <c r="BD63" i="4"/>
  <c r="BB63" i="4"/>
  <c r="BA63" i="4"/>
  <c r="AZ63" i="4"/>
  <c r="G63" i="4"/>
  <c r="BC63" i="4" s="1"/>
  <c r="BD61" i="4"/>
  <c r="BB61" i="4"/>
  <c r="BA61" i="4"/>
  <c r="AZ61" i="4"/>
  <c r="G61" i="4"/>
  <c r="BC61" i="4" s="1"/>
  <c r="BD59" i="4"/>
  <c r="BB59" i="4"/>
  <c r="BA59" i="4"/>
  <c r="AZ59" i="4"/>
  <c r="G59" i="4"/>
  <c r="BC59" i="4" s="1"/>
  <c r="BD57" i="4"/>
  <c r="BB57" i="4"/>
  <c r="BA57" i="4"/>
  <c r="AZ57" i="4"/>
  <c r="G57" i="4"/>
  <c r="BC57" i="4" s="1"/>
  <c r="BD55" i="4"/>
  <c r="BB55" i="4"/>
  <c r="BA55" i="4"/>
  <c r="AZ55" i="4"/>
  <c r="G55" i="4"/>
  <c r="BC55" i="4" s="1"/>
  <c r="C52" i="4"/>
  <c r="BD51" i="4"/>
  <c r="BB51" i="4"/>
  <c r="BA51" i="4"/>
  <c r="AZ51" i="4"/>
  <c r="G51" i="4"/>
  <c r="BC51" i="4" s="1"/>
  <c r="BD50" i="4"/>
  <c r="BB50" i="4"/>
  <c r="BA50" i="4"/>
  <c r="AZ50" i="4"/>
  <c r="G50" i="4"/>
  <c r="BC50" i="4" s="1"/>
  <c r="BD49" i="4"/>
  <c r="BB49" i="4"/>
  <c r="BA49" i="4"/>
  <c r="AZ49" i="4"/>
  <c r="G49" i="4"/>
  <c r="BC49" i="4" s="1"/>
  <c r="BD47" i="4"/>
  <c r="BB47" i="4"/>
  <c r="BA47" i="4"/>
  <c r="AZ47" i="4"/>
  <c r="G47" i="4"/>
  <c r="BC47" i="4" s="1"/>
  <c r="BD46" i="4"/>
  <c r="BC46" i="4"/>
  <c r="BA46" i="4"/>
  <c r="AZ46" i="4"/>
  <c r="G46" i="4"/>
  <c r="BB46" i="4" s="1"/>
  <c r="BD44" i="4"/>
  <c r="BB44" i="4"/>
  <c r="BA44" i="4"/>
  <c r="AZ44" i="4"/>
  <c r="G44" i="4"/>
  <c r="BC44" i="4" s="1"/>
  <c r="BD43" i="4"/>
  <c r="BC43" i="4"/>
  <c r="BA43" i="4"/>
  <c r="AZ43" i="4"/>
  <c r="G43" i="4"/>
  <c r="BB43" i="4" s="1"/>
  <c r="BD41" i="4"/>
  <c r="BB41" i="4"/>
  <c r="BA41" i="4"/>
  <c r="AZ41" i="4"/>
  <c r="G41" i="4"/>
  <c r="BC41" i="4" s="1"/>
  <c r="BD40" i="4"/>
  <c r="BB40" i="4"/>
  <c r="BA40" i="4"/>
  <c r="AZ40" i="4"/>
  <c r="G40" i="4"/>
  <c r="BC40" i="4" s="1"/>
  <c r="BD39" i="4"/>
  <c r="BC39" i="4"/>
  <c r="BA39" i="4"/>
  <c r="AZ39" i="4"/>
  <c r="G39" i="4"/>
  <c r="BB39" i="4" s="1"/>
  <c r="BD37" i="4"/>
  <c r="BB37" i="4"/>
  <c r="BA37" i="4"/>
  <c r="AZ37" i="4"/>
  <c r="G37" i="4"/>
  <c r="BC37" i="4" s="1"/>
  <c r="BD36" i="4"/>
  <c r="BC36" i="4"/>
  <c r="BA36" i="4"/>
  <c r="AZ36" i="4"/>
  <c r="G36" i="4"/>
  <c r="BB36" i="4" s="1"/>
  <c r="BD34" i="4"/>
  <c r="BB34" i="4"/>
  <c r="BA34" i="4"/>
  <c r="AZ34" i="4"/>
  <c r="G34" i="4"/>
  <c r="BC34" i="4" s="1"/>
  <c r="BD33" i="4"/>
  <c r="BC33" i="4"/>
  <c r="BA33" i="4"/>
  <c r="AZ33" i="4"/>
  <c r="G33" i="4"/>
  <c r="BB33" i="4" s="1"/>
  <c r="BD31" i="4"/>
  <c r="BB31" i="4"/>
  <c r="BA31" i="4"/>
  <c r="AZ31" i="4"/>
  <c r="G31" i="4"/>
  <c r="BC31" i="4" s="1"/>
  <c r="BD30" i="4"/>
  <c r="BC30" i="4"/>
  <c r="BA30" i="4"/>
  <c r="AZ30" i="4"/>
  <c r="G30" i="4"/>
  <c r="BB30" i="4" s="1"/>
  <c r="BD28" i="4"/>
  <c r="BB28" i="4"/>
  <c r="BA28" i="4"/>
  <c r="AZ28" i="4"/>
  <c r="G28" i="4"/>
  <c r="BC28" i="4" s="1"/>
  <c r="BD27" i="4"/>
  <c r="BC27" i="4"/>
  <c r="BA27" i="4"/>
  <c r="AZ27" i="4"/>
  <c r="G27" i="4"/>
  <c r="BB27" i="4" s="1"/>
  <c r="BD25" i="4"/>
  <c r="BB25" i="4"/>
  <c r="BA25" i="4"/>
  <c r="AZ25" i="4"/>
  <c r="G25" i="4"/>
  <c r="BC25" i="4" s="1"/>
  <c r="BD24" i="4"/>
  <c r="BC24" i="4"/>
  <c r="BA24" i="4"/>
  <c r="AZ24" i="4"/>
  <c r="G24" i="4"/>
  <c r="BB24" i="4" s="1"/>
  <c r="BD22" i="4"/>
  <c r="BB22" i="4"/>
  <c r="BA22" i="4"/>
  <c r="AZ22" i="4"/>
  <c r="G22" i="4"/>
  <c r="BC22" i="4" s="1"/>
  <c r="BD21" i="4"/>
  <c r="BB21" i="4"/>
  <c r="BA21" i="4"/>
  <c r="AZ21" i="4"/>
  <c r="G21" i="4"/>
  <c r="BC21" i="4" s="1"/>
  <c r="BD20" i="4"/>
  <c r="BC20" i="4"/>
  <c r="BA20" i="4"/>
  <c r="AZ20" i="4"/>
  <c r="G20" i="4"/>
  <c r="BB20" i="4" s="1"/>
  <c r="BD18" i="4"/>
  <c r="BB18" i="4"/>
  <c r="BA18" i="4"/>
  <c r="AZ18" i="4"/>
  <c r="G18" i="4"/>
  <c r="BC18" i="4" s="1"/>
  <c r="BD16" i="4"/>
  <c r="BB16" i="4"/>
  <c r="BA16" i="4"/>
  <c r="AZ16" i="4"/>
  <c r="G16" i="4"/>
  <c r="BC16" i="4" s="1"/>
  <c r="BD14" i="4"/>
  <c r="BB14" i="4"/>
  <c r="BA14" i="4"/>
  <c r="AZ14" i="4"/>
  <c r="G14" i="4"/>
  <c r="BC14" i="4" s="1"/>
  <c r="BD12" i="4"/>
  <c r="BB12" i="4"/>
  <c r="BA12" i="4"/>
  <c r="AZ12" i="4"/>
  <c r="G12" i="4"/>
  <c r="BC12" i="4" s="1"/>
  <c r="BD10" i="4"/>
  <c r="BB10" i="4"/>
  <c r="BA10" i="4"/>
  <c r="AZ10" i="4"/>
  <c r="G10" i="4"/>
  <c r="BC10" i="4" s="1"/>
  <c r="BD8" i="4"/>
  <c r="BB8" i="4"/>
  <c r="BA8" i="4"/>
  <c r="AZ8" i="4"/>
  <c r="G8" i="4"/>
  <c r="BC8" i="4" s="1"/>
  <c r="BD6" i="4"/>
  <c r="BB6" i="4"/>
  <c r="BA6" i="4"/>
  <c r="AZ6" i="4"/>
  <c r="G6" i="4"/>
  <c r="BD83" i="4" l="1"/>
  <c r="B43" i="5"/>
  <c r="G34" i="5"/>
  <c r="G15" i="5" s="1"/>
  <c r="G64" i="5" s="1"/>
  <c r="L29" i="5"/>
  <c r="L15" i="5" s="1"/>
  <c r="L10" i="5" s="1"/>
  <c r="J34" i="5"/>
  <c r="J15" i="5" s="1"/>
  <c r="AZ52" i="4"/>
  <c r="BD52" i="4"/>
  <c r="BA52" i="4"/>
  <c r="BB52" i="4"/>
  <c r="BA83" i="4"/>
  <c r="AZ83" i="4"/>
  <c r="G52" i="4"/>
  <c r="G92" i="4" s="1"/>
  <c r="BB83" i="4"/>
  <c r="G86" i="4"/>
  <c r="G83" i="4"/>
  <c r="G93" i="4" s="1"/>
  <c r="BC83" i="4"/>
  <c r="BC6" i="4"/>
  <c r="BC52" i="4" s="1"/>
  <c r="G89" i="4"/>
  <c r="G94" i="4" s="1"/>
  <c r="G95" i="4" l="1"/>
  <c r="D16" i="3" s="1"/>
  <c r="J58" i="5"/>
  <c r="L57" i="5"/>
  <c r="G58" i="5"/>
  <c r="G52" i="5" s="1"/>
  <c r="G66" i="5" l="1"/>
  <c r="G67" i="5" s="1"/>
  <c r="D15" i="3" s="1"/>
  <c r="G179" i="1"/>
  <c r="C54" i="1"/>
  <c r="C55" i="1"/>
  <c r="C51" i="1"/>
  <c r="C49" i="1"/>
  <c r="C48" i="1"/>
  <c r="C47" i="1"/>
  <c r="F51" i="1"/>
  <c r="F47" i="1"/>
  <c r="C50" i="1" l="1"/>
  <c r="G176" i="1"/>
  <c r="G180" i="1"/>
  <c r="D19" i="3"/>
  <c r="G175" i="1" l="1"/>
  <c r="G171" i="1"/>
  <c r="L29" i="1"/>
  <c r="L28" i="1" s="1"/>
  <c r="G29" i="1"/>
  <c r="C46" i="1" l="1"/>
  <c r="G32" i="1"/>
  <c r="L22" i="1"/>
  <c r="J22" i="1"/>
  <c r="G22" i="1"/>
  <c r="J21" i="1"/>
  <c r="L20" i="1"/>
  <c r="J20" i="1"/>
  <c r="G20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F11" i="1"/>
  <c r="F12" i="1"/>
  <c r="L16" i="1" s="1"/>
  <c r="G6" i="1"/>
  <c r="L17" i="1" l="1"/>
  <c r="L14" i="1"/>
  <c r="G31" i="1"/>
  <c r="G30" i="1"/>
  <c r="L21" i="1"/>
  <c r="G16" i="1"/>
  <c r="J16" i="1"/>
  <c r="A25" i="1"/>
  <c r="A26" i="1" s="1"/>
  <c r="A27" i="1" s="1"/>
  <c r="A29" i="1" s="1"/>
  <c r="A30" i="1" s="1"/>
  <c r="A31" i="1" s="1"/>
  <c r="A32" i="1" s="1"/>
  <c r="A35" i="1" s="1"/>
  <c r="A37" i="1" s="1"/>
  <c r="A44" i="1" s="1"/>
  <c r="J17" i="1"/>
  <c r="G21" i="1"/>
  <c r="L8" i="1"/>
  <c r="J8" i="1"/>
  <c r="G8" i="1"/>
  <c r="L6" i="1"/>
  <c r="J6" i="1"/>
  <c r="G157" i="1"/>
  <c r="G156" i="1"/>
  <c r="J156" i="1"/>
  <c r="L156" i="1"/>
  <c r="J157" i="1"/>
  <c r="L157" i="1"/>
  <c r="J14" i="1" l="1"/>
  <c r="G14" i="1"/>
  <c r="G17" i="1"/>
  <c r="G27" i="1"/>
  <c r="G15" i="1"/>
  <c r="G28" i="1"/>
  <c r="L18" i="1"/>
  <c r="J18" i="1"/>
  <c r="G18" i="1"/>
  <c r="G19" i="1"/>
  <c r="L19" i="1"/>
  <c r="J19" i="1"/>
  <c r="G25" i="1"/>
  <c r="L15" i="1" l="1"/>
  <c r="J15" i="1"/>
  <c r="L137" i="1" l="1"/>
  <c r="G170" i="1"/>
  <c r="G154" i="1"/>
  <c r="J154" i="1"/>
  <c r="L154" i="1"/>
  <c r="G155" i="1"/>
  <c r="J155" i="1"/>
  <c r="L155" i="1"/>
  <c r="B154" i="1"/>
  <c r="B155" i="1" s="1"/>
  <c r="B156" i="1" s="1"/>
  <c r="B157" i="1" s="1"/>
  <c r="G172" i="1"/>
  <c r="B170" i="1"/>
  <c r="J83" i="1"/>
  <c r="L83" i="1"/>
  <c r="J82" i="1"/>
  <c r="L81" i="1"/>
  <c r="J77" i="1"/>
  <c r="L77" i="1"/>
  <c r="L76" i="1"/>
  <c r="L75" i="1"/>
  <c r="L143" i="1"/>
  <c r="J147" i="1"/>
  <c r="I141" i="1"/>
  <c r="M140" i="1"/>
  <c r="I140" i="1"/>
  <c r="J140" i="1" s="1"/>
  <c r="I139" i="1"/>
  <c r="M139" i="1"/>
  <c r="G140" i="1"/>
  <c r="L140" i="1"/>
  <c r="B172" i="1" l="1"/>
  <c r="B173" i="1" s="1"/>
  <c r="B171" i="1"/>
  <c r="J76" i="1"/>
  <c r="L82" i="1"/>
  <c r="J75" i="1"/>
  <c r="J81" i="1"/>
  <c r="G147" i="1"/>
  <c r="G144" i="1" l="1"/>
  <c r="J144" i="1"/>
  <c r="G146" i="1"/>
  <c r="G145" i="1"/>
  <c r="J78" i="1"/>
  <c r="G78" i="1"/>
  <c r="L78" i="1"/>
  <c r="J149" i="1"/>
  <c r="G149" i="1"/>
  <c r="J148" i="1"/>
  <c r="G148" i="1"/>
  <c r="L109" i="1"/>
  <c r="J146" i="1" l="1"/>
  <c r="J145" i="1"/>
  <c r="J84" i="1"/>
  <c r="G84" i="1"/>
  <c r="L84" i="1"/>
  <c r="G143" i="1"/>
  <c r="D10" i="3" s="1"/>
  <c r="G109" i="1"/>
  <c r="J109" i="1"/>
  <c r="J143" i="1" l="1"/>
  <c r="G169" i="1"/>
  <c r="G167" i="1" s="1"/>
  <c r="J67" i="1"/>
  <c r="L67" i="1"/>
  <c r="G67" i="1"/>
  <c r="L73" i="1" l="1"/>
  <c r="J73" i="1"/>
  <c r="D13" i="3"/>
  <c r="G72" i="1" l="1"/>
  <c r="G71" i="1" s="1"/>
  <c r="D7" i="3" s="1"/>
  <c r="J72" i="1"/>
  <c r="J71" i="1" s="1"/>
  <c r="L72" i="1"/>
  <c r="L71" i="1" s="1"/>
  <c r="G141" i="1" l="1"/>
  <c r="J141" i="1"/>
  <c r="L141" i="1"/>
  <c r="L139" i="1"/>
  <c r="I135" i="1"/>
  <c r="L135" i="1"/>
  <c r="I131" i="1"/>
  <c r="L131" i="1"/>
  <c r="G122" i="1"/>
  <c r="J139" i="1" l="1"/>
  <c r="G139" i="1"/>
  <c r="J131" i="1"/>
  <c r="J135" i="1"/>
  <c r="G131" i="1"/>
  <c r="L122" i="1"/>
  <c r="J122" i="1"/>
  <c r="G135" i="1"/>
  <c r="G62" i="1" l="1"/>
  <c r="J60" i="1"/>
  <c r="G60" i="1"/>
  <c r="L60" i="1"/>
  <c r="L114" i="1" l="1"/>
  <c r="L62" i="1"/>
  <c r="J62" i="1"/>
  <c r="G63" i="1" l="1"/>
  <c r="L63" i="1"/>
  <c r="J63" i="1"/>
  <c r="J107" i="1"/>
  <c r="G107" i="1"/>
  <c r="G105" i="1"/>
  <c r="J105" i="1"/>
  <c r="G114" i="1"/>
  <c r="J114" i="1"/>
  <c r="L123" i="1"/>
  <c r="J123" i="1"/>
  <c r="G123" i="1"/>
  <c r="J126" i="1"/>
  <c r="L126" i="1"/>
  <c r="G126" i="1"/>
  <c r="L105" i="1" l="1"/>
  <c r="L107" i="1" l="1"/>
  <c r="L153" i="1"/>
  <c r="L151" i="1" s="1"/>
  <c r="J153" i="1"/>
  <c r="J151" i="1" s="1"/>
  <c r="G153" i="1"/>
  <c r="G151" i="1" s="1"/>
  <c r="D11" i="3" l="1"/>
  <c r="D5" i="3" l="1"/>
  <c r="J119" i="1"/>
  <c r="G111" i="1" l="1"/>
  <c r="J111" i="1"/>
  <c r="J98" i="1" s="1"/>
  <c r="G119" i="1"/>
  <c r="L111" i="1"/>
  <c r="L119" i="1"/>
  <c r="G98" i="1" l="1"/>
  <c r="L98" i="1"/>
  <c r="G59" i="1" l="1"/>
  <c r="G44" i="1" l="1"/>
  <c r="J59" i="1"/>
  <c r="L59" i="1"/>
  <c r="L44" i="1" l="1"/>
  <c r="J44" i="1"/>
  <c r="J65" i="1" l="1"/>
  <c r="L65" i="1"/>
  <c r="G65" i="1"/>
  <c r="L5" i="1"/>
  <c r="G94" i="1"/>
  <c r="J90" i="1"/>
  <c r="G86" i="1"/>
  <c r="J94" i="1"/>
  <c r="J23" i="1" l="1"/>
  <c r="G23" i="1"/>
  <c r="G66" i="1"/>
  <c r="J66" i="1"/>
  <c r="L66" i="1"/>
  <c r="G68" i="1"/>
  <c r="J68" i="1"/>
  <c r="L68" i="1"/>
  <c r="J69" i="1"/>
  <c r="L69" i="1"/>
  <c r="G69" i="1"/>
  <c r="J97" i="1"/>
  <c r="G90" i="1"/>
  <c r="L90" i="1"/>
  <c r="J86" i="1"/>
  <c r="L86" i="1"/>
  <c r="J93" i="1"/>
  <c r="L94" i="1"/>
  <c r="G37" i="1"/>
  <c r="J37" i="1"/>
  <c r="J34" i="1" s="1"/>
  <c r="G34" i="1" l="1"/>
  <c r="D6" i="3" s="1"/>
  <c r="J24" i="1"/>
  <c r="G24" i="1"/>
  <c r="G26" i="1"/>
  <c r="L97" i="1"/>
  <c r="G97" i="1"/>
  <c r="J85" i="1"/>
  <c r="L93" i="1"/>
  <c r="G93" i="1"/>
  <c r="L37" i="1"/>
  <c r="L34" i="1" s="1"/>
  <c r="G85" i="1" l="1"/>
  <c r="L85" i="1"/>
  <c r="D8" i="3" l="1"/>
  <c r="L164" i="1"/>
  <c r="J5" i="1"/>
  <c r="J164" i="1" s="1"/>
  <c r="G5" i="1"/>
  <c r="D4" i="3" l="1"/>
  <c r="G165" i="1"/>
  <c r="G164" i="1" s="1"/>
  <c r="D12" i="3" l="1"/>
  <c r="D9" i="3" l="1"/>
  <c r="D14" i="3" s="1"/>
  <c r="D21" i="3" s="1"/>
  <c r="D30" i="3" l="1"/>
  <c r="D32" i="3" l="1"/>
  <c r="D33" i="3" s="1"/>
  <c r="D34" i="3" s="1"/>
  <c r="A59" i="1"/>
  <c r="A60" i="1" s="1"/>
  <c r="A62" i="1" s="1"/>
  <c r="A63" i="1" s="1"/>
  <c r="A65" i="1" s="1"/>
  <c r="A66" i="1" s="1"/>
  <c r="A67" i="1" s="1"/>
  <c r="A68" i="1" s="1"/>
  <c r="A69" i="1" s="1"/>
  <c r="A72" i="1" s="1"/>
  <c r="A78" i="1" s="1"/>
  <c r="A84" i="1" s="1"/>
  <c r="A86" i="1" s="1"/>
  <c r="A90" i="1" s="1"/>
  <c r="A93" i="1" s="1"/>
  <c r="A94" i="1" s="1"/>
  <c r="A95" i="1" s="1"/>
  <c r="A97" i="1" l="1"/>
  <c r="A105" i="1" s="1"/>
  <c r="A107" i="1" s="1"/>
  <c r="A109" i="1" s="1"/>
  <c r="A111" i="1" s="1"/>
  <c r="A114" i="1" s="1"/>
  <c r="A119" i="1" s="1"/>
  <c r="A122" i="1" s="1"/>
  <c r="A123" i="1" s="1"/>
  <c r="A126" i="1" s="1"/>
  <c r="A131" i="1" s="1"/>
  <c r="A135" i="1" s="1"/>
  <c r="A138" i="1" s="1"/>
  <c r="A139" i="1" s="1"/>
  <c r="A140" i="1" s="1"/>
  <c r="A141" i="1" l="1"/>
  <c r="A144" i="1" s="1"/>
  <c r="A145" i="1" s="1"/>
  <c r="A146" i="1" s="1"/>
  <c r="A147" i="1" s="1"/>
  <c r="A148" i="1" s="1"/>
  <c r="A149" i="1" s="1"/>
  <c r="A153" i="1" s="1"/>
  <c r="A154" i="1" s="1"/>
  <c r="A155" i="1" s="1"/>
  <c r="A156" i="1" s="1"/>
  <c r="A157" i="1" s="1"/>
  <c r="A160" i="1" s="1"/>
  <c r="A161" i="1" s="1"/>
  <c r="A162" i="1" s="1"/>
  <c r="A165" i="1" l="1"/>
  <c r="A169" i="1" s="1"/>
  <c r="A170" i="1" s="1"/>
  <c r="A171" i="1" s="1"/>
  <c r="A172" i="1" s="1"/>
  <c r="A173" i="1" s="1"/>
  <c r="A176" i="1" s="1"/>
  <c r="A179" i="1" s="1"/>
  <c r="A180" i="1" s="1"/>
</calcChain>
</file>

<file path=xl/sharedStrings.xml><?xml version="1.0" encoding="utf-8"?>
<sst xmlns="http://schemas.openxmlformats.org/spreadsheetml/2006/main" count="1766" uniqueCount="1007">
  <si>
    <t>Stavební část</t>
  </si>
  <si>
    <t>pol.č.</t>
  </si>
  <si>
    <t>Kód</t>
  </si>
  <si>
    <t>Popis</t>
  </si>
  <si>
    <t>MJ</t>
  </si>
  <si>
    <t>počet</t>
  </si>
  <si>
    <t>Jedn. cena</t>
  </si>
  <si>
    <t>Cena</t>
  </si>
  <si>
    <t>Jedn. hmotn.</t>
  </si>
  <si>
    <t>Hmotnost</t>
  </si>
  <si>
    <t>Jedn. suť</t>
  </si>
  <si>
    <t>Suť</t>
  </si>
  <si>
    <t>1</t>
  </si>
  <si>
    <t xml:space="preserve"> Investor : Město Český Krumlov Náměstí Svornosti 1</t>
  </si>
  <si>
    <t>Zřízení oboustranného bednění nosných nadzákladových zdí</t>
  </si>
  <si>
    <t>Odstranění oboustranného bednění nosných nadzákladových zdí</t>
  </si>
  <si>
    <t>t</t>
  </si>
  <si>
    <r>
      <t>m</t>
    </r>
    <r>
      <rPr>
        <vertAlign val="superscript"/>
        <sz val="9"/>
        <rFont val="Arial"/>
        <family val="2"/>
        <charset val="238"/>
      </rPr>
      <t>3</t>
    </r>
  </si>
  <si>
    <t>CS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</si>
  <si>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</si>
  <si>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i/>
        <vertAlign val="superscript"/>
        <sz val="9"/>
        <rFont val="Arial"/>
        <family val="2"/>
        <charset val="238"/>
      </rPr>
      <t>3</t>
    </r>
  </si>
  <si>
    <t>tun</t>
  </si>
  <si>
    <t>Bourání základů z betonu prostého</t>
  </si>
  <si>
    <t>m2</t>
  </si>
  <si>
    <t>Asfaltové plochy = živice 100 mm+200 mm ŠD</t>
  </si>
  <si>
    <t>m</t>
  </si>
  <si>
    <r>
      <t xml:space="preserve">Řezání stávajícího živičného krytu hl do 100 mm </t>
    </r>
    <r>
      <rPr>
        <i/>
        <sz val="9"/>
        <rFont val="Arial"/>
        <family val="2"/>
        <charset val="238"/>
      </rPr>
      <t>- odhadem</t>
    </r>
  </si>
  <si>
    <t>Poplatek za uložení na skládce (skládkovné) odpadu asfaltového bez dehtu kód odpadu 17 03 02</t>
  </si>
  <si>
    <t>Poplatek za uložení na skládce (skládkovné) zeminy a kamení kód odpadu 17 05 04</t>
  </si>
  <si>
    <t>Poplatek za uložení na skládce (skládkovné) stavebního odpadu betonového kód odpadu 17 01 01</t>
  </si>
  <si>
    <t>odkopávky celkem</t>
  </si>
  <si>
    <t>m3</t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</si>
  <si>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50 do 200 m2</t>
    </r>
  </si>
  <si>
    <r>
      <t xml:space="preserve">Odstranění podkladů nebo krytů </t>
    </r>
    <r>
      <rPr>
        <u/>
        <sz val="9"/>
        <rFont val="Arial"/>
        <family val="2"/>
        <charset val="238"/>
      </rPr>
      <t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</si>
  <si>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t xml:space="preserve">Odstranění podkladu živičného tl 100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200 m2</t>
    </r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</si>
  <si>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ručně</t>
    </r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</si>
  <si>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</si>
  <si>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M2</t>
  </si>
  <si>
    <r>
      <t>m</t>
    </r>
    <r>
      <rPr>
        <b/>
        <i/>
        <vertAlign val="superscript"/>
        <sz val="11"/>
        <color rgb="FF000000"/>
        <rFont val="Segoe UI"/>
        <family val="2"/>
        <charset val="238"/>
      </rPr>
      <t>3</t>
    </r>
  </si>
  <si>
    <r>
      <t>Hřbitov Český Krumlov</t>
    </r>
    <r>
      <rPr>
        <sz val="10"/>
        <rFont val="Arial"/>
        <family val="2"/>
        <charset val="238"/>
      </rPr>
      <t xml:space="preserve"> - Hřbitovní ulice</t>
    </r>
  </si>
  <si>
    <t>Přesun hmot pro pozemní komunikace s krytem dlážděným</t>
  </si>
  <si>
    <t>Vodorovné doprava suti s naložením a složením na skládku do 1 km</t>
  </si>
  <si>
    <t>Elektroinstalace - silnoproud</t>
  </si>
  <si>
    <r>
      <t xml:space="preserve">součet </t>
    </r>
    <r>
      <rPr>
        <b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</si>
  <si>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</si>
  <si>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A +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</si>
  <si>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t>Vedlejší rozpočtové náklady</t>
  </si>
  <si>
    <t>ON</t>
  </si>
  <si>
    <t>Geodetické práce při provádění stavby</t>
  </si>
  <si>
    <t>Dokumentace skutečného provedení stavby</t>
  </si>
  <si>
    <t>Zařízení staveniště</t>
  </si>
  <si>
    <t>Kompletační činnost</t>
  </si>
  <si>
    <r>
      <t xml:space="preserve">součet </t>
    </r>
    <r>
      <rPr>
        <b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</si>
  <si>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 xml:space="preserve">A - C  </t>
    </r>
  </si>
  <si>
    <t xml:space="preserve"> DPH  21%</t>
  </si>
  <si>
    <r>
      <t>Příplatek k vodorovnému přemístění suti na skládku ZKD 1 km přes 1 km</t>
    </r>
    <r>
      <rPr>
        <b/>
        <sz val="9"/>
        <rFont val="Arial"/>
        <family val="2"/>
        <charset val="238"/>
      </rPr>
      <t xml:space="preserve"> 14x</t>
    </r>
  </si>
  <si>
    <t>R -pol.</t>
  </si>
  <si>
    <t>bm</t>
  </si>
  <si>
    <t>979024443</t>
  </si>
  <si>
    <t>Očištění vybouraných obrubníků a krajníků silničních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</si>
  <si>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/>
        <sz val="10"/>
        <rFont val="Arial"/>
        <family val="2"/>
        <charset val="238"/>
      </rPr>
      <t xml:space="preserve"> Fáze 1</t>
    </r>
  </si>
  <si>
    <r>
      <t>Odkopávky a prokopávky v hornině třídy těžitelnosti I, skupiny 3</t>
    </r>
    <r>
      <rPr>
        <u/>
        <sz val="9"/>
        <rFont val="Arial"/>
        <family val="2"/>
        <charset val="238"/>
      </rPr>
      <t xml:space="preserve"> ručně</t>
    </r>
  </si>
  <si>
    <t>Vytrhání obrub s vybouráním lože, s přemístěním hmot na skládku na vzdálenost do 3 m nebo s naložením na dopravní prostředek z krajníků nebo obrubníků stojatých</t>
  </si>
  <si>
    <t>Dlažba zámková= tl. 80 mm+ podklad ŠD 200 mm</t>
  </si>
  <si>
    <t>Bourání zdiva nadzákladového z betonu prostého přes 1 m3</t>
  </si>
  <si>
    <t>nádrž voda</t>
  </si>
  <si>
    <t>Zřízení příložného pažení stěn výkopu hl do 4 m</t>
  </si>
  <si>
    <t>Odstranění příložného pažení stěn hl do 4 m</t>
  </si>
  <si>
    <r>
      <t>m</t>
    </r>
    <r>
      <rPr>
        <i/>
        <vertAlign val="superscript"/>
        <sz val="11"/>
        <color rgb="FF000000"/>
        <rFont val="Segoe UI"/>
        <family val="2"/>
        <charset val="238"/>
      </rPr>
      <t>3</t>
    </r>
  </si>
  <si>
    <t>Podklad z kameniva hrubého drceného vel. 32-63 mm tl 220 mm  R2</t>
  </si>
  <si>
    <t>564850000 R</t>
  </si>
  <si>
    <t>R pol.</t>
  </si>
  <si>
    <t>564850002 R</t>
  </si>
  <si>
    <t>916330000 R</t>
  </si>
  <si>
    <t>916330001 R</t>
  </si>
  <si>
    <r>
      <rPr>
        <b/>
        <i/>
        <sz val="10"/>
        <rFont val="Arial"/>
        <family val="2"/>
        <charset val="238"/>
      </rPr>
      <t>Zpevněné plochy</t>
    </r>
    <r>
      <rPr>
        <i/>
        <sz val="10"/>
        <rFont val="Arial"/>
        <family val="2"/>
        <charset val="238"/>
      </rPr>
      <t xml:space="preserve"> - předpoklad 20% ručně 80% strojně</t>
    </r>
  </si>
  <si>
    <t>Vodorovné přemístění do 10000 m výkopku/sypaniny z horniny třídy těžitelnosti I, skupiny 1 až 3</t>
  </si>
  <si>
    <t>Uložení sypaniny na skládky nebo meziskládky</t>
  </si>
  <si>
    <t>Komunikace</t>
  </si>
  <si>
    <t>Demolice</t>
  </si>
  <si>
    <r>
      <t xml:space="preserve">JC je včetně dopravy </t>
    </r>
    <r>
      <rPr>
        <i/>
        <u/>
        <sz val="9"/>
        <rFont val="Arial"/>
        <family val="2"/>
        <charset val="238"/>
      </rPr>
      <t>z "mixu" čerpadlem na místo uložení</t>
    </r>
    <r>
      <rPr>
        <i/>
        <sz val="9"/>
        <rFont val="Arial"/>
        <family val="2"/>
        <charset val="238"/>
      </rPr>
      <t xml:space="preserve"> !</t>
    </r>
  </si>
  <si>
    <t>poznámka :</t>
  </si>
  <si>
    <r>
      <t>341321410</t>
    </r>
    <r>
      <rPr>
        <b/>
        <sz val="9"/>
        <rFont val="Arial"/>
        <family val="2"/>
        <charset val="238"/>
      </rPr>
      <t>R</t>
    </r>
  </si>
  <si>
    <r>
      <t>311351911</t>
    </r>
    <r>
      <rPr>
        <b/>
        <sz val="9"/>
        <rFont val="Arial"/>
        <family val="2"/>
        <charset val="238"/>
      </rPr>
      <t>R</t>
    </r>
  </si>
  <si>
    <t>kpl</t>
  </si>
  <si>
    <t>záhon</t>
  </si>
  <si>
    <t>6,7*1,91*0,7</t>
  </si>
  <si>
    <r>
      <t>m</t>
    </r>
    <r>
      <rPr>
        <i/>
        <vertAlign val="superscript"/>
        <sz val="9"/>
        <color rgb="FF000000"/>
        <rFont val="Arial"/>
        <family val="2"/>
        <charset val="238"/>
      </rPr>
      <t>2</t>
    </r>
  </si>
  <si>
    <t>Rekapitulace nákladů objektu</t>
  </si>
  <si>
    <r>
      <t>Kladení dlažby z kostek s provedením lože do tl.40 mm, s vyplněním spár, s dvojím beraněním a se smetením přebytečného materiálu na krajnici , do lože z kameniva těženého -</t>
    </r>
    <r>
      <rPr>
        <i/>
        <u/>
        <sz val="9"/>
        <rFont val="Arial"/>
        <family val="2"/>
        <charset val="238"/>
      </rPr>
      <t xml:space="preserve"> srovnatelně pro odsekovou dlažbu R1 ,dvoubarevné provedení</t>
    </r>
  </si>
  <si>
    <t xml:space="preserve"> Úprava pláně vyrovnáním výškových rozdílů strojně v hornině třídy těžitelnosti I, skupiny 1 až 3 se zhutněním</t>
  </si>
  <si>
    <r>
      <t xml:space="preserve">Zahliněná lomová výsivka fr. 0/4 ML tl.40 mm  - </t>
    </r>
    <r>
      <rPr>
        <i/>
        <sz val="9"/>
        <rFont val="Arial"/>
        <family val="2"/>
        <charset val="238"/>
      </rPr>
      <t>R2+R3</t>
    </r>
  </si>
  <si>
    <t>Podklad ze štěrkodrtě ŠD tl 80 mm - R2+R3</t>
  </si>
  <si>
    <r>
      <t>Ocelové obrubníky š. 250 mm, tl. 8 mm,kotvené do betonového lože cca 300x300 mm  označ.</t>
    </r>
    <r>
      <rPr>
        <b/>
        <sz val="9"/>
        <rFont val="Arial"/>
        <family val="2"/>
        <charset val="238"/>
      </rPr>
      <t>06a</t>
    </r>
  </si>
  <si>
    <r>
      <t xml:space="preserve">Ocelové obrubníky </t>
    </r>
    <r>
      <rPr>
        <u/>
        <sz val="9"/>
        <rFont val="Arial"/>
        <family val="2"/>
        <charset val="238"/>
      </rPr>
      <t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/>
        <sz val="9"/>
        <rFont val="Arial"/>
        <family val="2"/>
        <charset val="238"/>
      </rPr>
      <t>06b</t>
    </r>
  </si>
  <si>
    <r>
      <t>Ocel. Obrubník š.150 mm, tl. 5 mm na trny z konstr. oceli průměru 12 mm v rozteči 500 mm zakotvenéy do podkladní vrstvy zeminy a štěrku, případně v případě nutnosti do patky ze suchého betonu  označ.</t>
    </r>
    <r>
      <rPr>
        <b/>
        <sz val="9"/>
        <rFont val="Arial"/>
        <family val="2"/>
        <charset val="238"/>
      </rPr>
      <t>07</t>
    </r>
  </si>
  <si>
    <t>lavičky 01</t>
  </si>
  <si>
    <t>lavičky 02</t>
  </si>
  <si>
    <t>lavičky 03</t>
  </si>
  <si>
    <t>Podklad ze směsi stmelené cementem SC C 5/6 (KSC II) tl 150 mm - R1+R5</t>
  </si>
  <si>
    <t>Geotextilie pro separaci a filtraci netkaná hmot.do 200 g/m2 - R1 2x+R5 2x+R2</t>
  </si>
  <si>
    <t>Zřízení bednění rýh a hran v podlahách</t>
  </si>
  <si>
    <t>Odstranění bednění rýh a hran v podlahách</t>
  </si>
  <si>
    <t>Příplatek k mazanině tl do 240 mm za plochu do 5 m2</t>
  </si>
  <si>
    <r>
      <t xml:space="preserve">Příplatek k mazanině tl do 240 mm za přehlazení </t>
    </r>
    <r>
      <rPr>
        <i/>
        <sz val="9"/>
        <rFont val="Arial"/>
        <family val="2"/>
        <charset val="238"/>
      </rPr>
      <t>= KARTÁČOVÁNÍ povrchu</t>
    </r>
  </si>
  <si>
    <t>Příplatek k cenám betonových mazanin za vyztužení polypropylenovými mikrovlákny objemové vyztužení 0,9 kg/m3</t>
  </si>
  <si>
    <t>Základové pásy z betonu tř. C 25/30</t>
  </si>
  <si>
    <t>Zřízení bednění základových pasů rovného</t>
  </si>
  <si>
    <t>Odstranění bednění základových pasů rovného</t>
  </si>
  <si>
    <r>
      <t>Stěny nosné z </t>
    </r>
    <r>
      <rPr>
        <u/>
        <sz val="9"/>
        <rFont val="Arial"/>
        <family val="2"/>
        <charset val="238"/>
      </rPr>
      <t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/>
        <sz val="9"/>
        <rFont val="Arial"/>
        <family val="2"/>
        <charset val="238"/>
      </rPr>
      <t xml:space="preserve">- podrobná specifikace konstrukce viz TZ </t>
    </r>
    <r>
      <rPr>
        <b/>
        <i/>
        <sz val="9"/>
        <rFont val="Arial"/>
        <family val="2"/>
        <charset val="238"/>
      </rPr>
      <t>h1</t>
    </r>
  </si>
  <si>
    <r>
      <t>Krycí dvířka pro zásuvkovou krabici  - elektro NN označ.</t>
    </r>
    <r>
      <rPr>
        <b/>
        <sz val="9"/>
        <rFont val="Arial"/>
        <family val="2"/>
        <charset val="238"/>
      </rPr>
      <t>04</t>
    </r>
  </si>
  <si>
    <t>Dokončující konstrukce a práce</t>
  </si>
  <si>
    <t>ks</t>
  </si>
  <si>
    <t>Bourání konstrukcí</t>
  </si>
  <si>
    <t>Zemní práce</t>
  </si>
  <si>
    <t>Základy</t>
  </si>
  <si>
    <t>Svislé konstrukce</t>
  </si>
  <si>
    <t>Podlahy a podlahové konstrukce</t>
  </si>
  <si>
    <t>Přesun hmot</t>
  </si>
  <si>
    <t>767 - Konstrukce zámečnické</t>
  </si>
  <si>
    <r>
      <t xml:space="preserve">Dokončující konstrukce a práce  </t>
    </r>
    <r>
      <rPr>
        <i/>
        <sz val="9"/>
        <color indexed="18"/>
        <rFont val="Arial"/>
        <family val="2"/>
        <charset val="238"/>
      </rPr>
      <t>- podrobný popis viz  A600 tabulka výrobků</t>
    </r>
  </si>
  <si>
    <r>
      <t xml:space="preserve">767- Konstrukce zámečnické </t>
    </r>
    <r>
      <rPr>
        <sz val="9"/>
        <color indexed="18"/>
        <rFont val="Arial"/>
        <family val="2"/>
        <charset val="238"/>
      </rPr>
      <t xml:space="preserve">- </t>
    </r>
    <r>
      <rPr>
        <i/>
        <sz val="9"/>
        <color indexed="18"/>
        <rFont val="Arial"/>
        <family val="2"/>
        <charset val="238"/>
      </rPr>
      <t>podrobný popis viz  A600 tabulka výrobků</t>
    </r>
  </si>
  <si>
    <r>
      <rPr>
        <b/>
        <i/>
        <sz val="9"/>
        <rFont val="Arial"/>
        <family val="2"/>
        <charset val="238"/>
      </rPr>
      <t>poznámka</t>
    </r>
    <r>
      <rPr>
        <i/>
        <sz val="9"/>
        <rFont val="Arial"/>
        <family val="2"/>
        <charset val="238"/>
      </rPr>
      <t xml:space="preserve"> : všechny výměry jsou určené digitálně z výkresů.</t>
    </r>
  </si>
  <si>
    <t>Podklad ze štěrkodrtě ŠD tl 150 mm - R1+R2+R5+R6</t>
  </si>
  <si>
    <t>dle obrubníků = (1160+28)*0,8</t>
  </si>
  <si>
    <r>
      <rPr>
        <b/>
        <i/>
        <sz val="9"/>
        <rFont val="Arial"/>
        <family val="2"/>
        <charset val="238"/>
      </rPr>
      <t>Jednotková cena</t>
    </r>
    <r>
      <rPr>
        <i/>
        <sz val="9"/>
        <rFont val="Arial"/>
        <family val="2"/>
        <charset val="238"/>
      </rPr>
      <t xml:space="preserve"> je kompletní = za dodávku,montáž,přesun hmot a případné další nutné náklady</t>
    </r>
  </si>
  <si>
    <t>skladba R1+R2+R3+R4+R6</t>
  </si>
  <si>
    <r>
      <t>Lavička betonová - prefabrikovaná označ.</t>
    </r>
    <r>
      <rPr>
        <b/>
        <sz val="9"/>
        <rFont val="Arial"/>
        <family val="2"/>
        <charset val="238"/>
      </rPr>
      <t>01</t>
    </r>
  </si>
  <si>
    <t>1,5*1,4*0,25</t>
  </si>
  <si>
    <t>2</t>
  </si>
  <si>
    <t>(1,5+1,4-0,4)*0,20*0,9*2</t>
  </si>
  <si>
    <t>Rozebrání dlažeb ze zámkových dlaždic komunikací pro pěší ručně</t>
  </si>
  <si>
    <t>Rozebrání dlažeb ze zámkových dlaždic komunikací pro pěší strojně pl do 50 m2</t>
  </si>
  <si>
    <r>
      <t>m</t>
    </r>
    <r>
      <rPr>
        <vertAlign val="superscript"/>
        <sz val="9"/>
        <color rgb="FF000000"/>
        <rFont val="Segoe UI"/>
        <family val="2"/>
        <charset val="238"/>
      </rPr>
      <t>2</t>
    </r>
  </si>
  <si>
    <t>006: Demolice</t>
  </si>
  <si>
    <t>Demolice budov postupným rozebíráním z cihel, kamene, smíšeného nebo hrázděného zdiva, tvárnic na maltu vápennou nebo vápenocementovou s podílem konstrukcí přes 25 do 30 %</t>
  </si>
  <si>
    <t>zástěna d</t>
  </si>
  <si>
    <t>zástěna e</t>
  </si>
  <si>
    <t>0,5*0,5*0,5*2*0</t>
  </si>
  <si>
    <t>světlá=135 m2 tmavá 553 m2</t>
  </si>
  <si>
    <t>SO 03</t>
  </si>
  <si>
    <t xml:space="preserve">                    listopad 2020</t>
  </si>
  <si>
    <t>SO 03  Soupis prací</t>
  </si>
  <si>
    <t>((1,7*0,55+(1,7+4,211)*0,35)*(0,71-0,49)</t>
  </si>
  <si>
    <t>((1,7*0,55+(1,7+4,211)*0,35)*0,71</t>
  </si>
  <si>
    <t>skladba R1 m2</t>
  </si>
  <si>
    <t>skladba R2 m2</t>
  </si>
  <si>
    <t>skladba R3 m2</t>
  </si>
  <si>
    <t>skladba R4 m2</t>
  </si>
  <si>
    <t>skladba R5 m2</t>
  </si>
  <si>
    <t>skladba R6 bm</t>
  </si>
  <si>
    <t xml:space="preserve">živice </t>
  </si>
  <si>
    <t>Dl.zámková</t>
  </si>
  <si>
    <r>
      <t>m</t>
    </r>
    <r>
      <rPr>
        <i/>
        <vertAlign val="superscript"/>
        <sz val="9"/>
        <rFont val="Arial"/>
        <family val="2"/>
        <charset val="238"/>
      </rPr>
      <t>2</t>
    </r>
  </si>
  <si>
    <t>(1,7*0,55+(1,7+3,65-0,55)*0,35)*(0,71-0,49)</t>
  </si>
  <si>
    <t>(1,7*0,55+(1,7+3,65-0,55)*0,35)*0,71</t>
  </si>
  <si>
    <t>(1,7*2+1,35*2+0,55+0,35+5,11+4,21)*0,49</t>
  </si>
  <si>
    <t>(0,55+0,35+1,7*2+3,65+2,75)*0,49</t>
  </si>
  <si>
    <t>1,69*(0,15*(1,5+4,501)+1,5*0,35-1,5*0,125*0,5)-0,8*0,4*0,225</t>
  </si>
  <si>
    <t>1,69*(0,15*2,95+1,5)+1,5*0,35-1,5*0,125*0,5)-0,8*0,4*0,225</t>
  </si>
  <si>
    <t>1,69*(1,5+1,5*1,1+5+4,501+1,35*2)+0,225*(0,8+0,4)*2+0,8*0,4</t>
  </si>
  <si>
    <t>1,69*(1,5+1,5*1,1+2,95+1,725*2+1,35*2)+0,225*(0,8+0,4)*2+0,8*0,4</t>
  </si>
  <si>
    <r>
      <t xml:space="preserve">Výztuž nosných zdí betonářskou ocelí 10 505 </t>
    </r>
    <r>
      <rPr>
        <i/>
        <sz val="9"/>
        <rFont val="Arial"/>
        <family val="2"/>
        <charset val="238"/>
      </rPr>
      <t>= 0,2714+0,2483</t>
    </r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</si>
  <si>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</si>
  <si>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</si>
  <si>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</si>
  <si>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</si>
  <si>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</si>
  <si>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</si>
  <si>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</si>
  <si>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M21</t>
  </si>
  <si>
    <t>Kabelové rozvody NN</t>
  </si>
  <si>
    <t>210 10-0252.R00</t>
  </si>
  <si>
    <t xml:space="preserve">Ukončení celoplast. kabelů zákl./pás.do 4x25 mm2 </t>
  </si>
  <si>
    <t>kus</t>
  </si>
  <si>
    <t>E2: 3+1+1</t>
  </si>
  <si>
    <t>Demontáž končení celoplast. kabelů zákl./pás.do 4x25 mm2</t>
  </si>
  <si>
    <t>E2: 1</t>
  </si>
  <si>
    <t>210 01-0134.R00</t>
  </si>
  <si>
    <t>Demontážt trubky ochranné z PE, uložené pevně, DN do 47 mm</t>
  </si>
  <si>
    <t>E2: 2</t>
  </si>
  <si>
    <t>210 10-0003.R00</t>
  </si>
  <si>
    <t xml:space="preserve">Ukončení vodičů v rozvaděči + zapojení do 16 mm2 </t>
  </si>
  <si>
    <t>E2: 3</t>
  </si>
  <si>
    <t>Demontáž ukončení vodičů v rozvaděči + zapojení do 16 mm2</t>
  </si>
  <si>
    <t>211 01-0011.R00</t>
  </si>
  <si>
    <t xml:space="preserve">Osazení hmoždinky do tvrd.kamene/betonu, HM 10 </t>
  </si>
  <si>
    <t>E2: 4+4+4</t>
  </si>
  <si>
    <t>210 10-2001.R00</t>
  </si>
  <si>
    <t xml:space="preserve">Spojka epoxid. plast.kabely 1kV, SVPe 4x25 mm2 </t>
  </si>
  <si>
    <t>354-PC001</t>
  </si>
  <si>
    <t xml:space="preserve">Kabelový soubor se spojovačem 6-25mm2 </t>
  </si>
  <si>
    <t>210 19-0013.R00</t>
  </si>
  <si>
    <t>Demontáž plastových rozvodnic SS ekvivalentní položka</t>
  </si>
  <si>
    <t>210 19-0042.R00</t>
  </si>
  <si>
    <t>Osazení plastových rozvodnic SS do výklenku ekvivalentní položka</t>
  </si>
  <si>
    <t>357-PC002</t>
  </si>
  <si>
    <t>Skříň zásuvková RZ, přívod 3xCYKY do 4x25, proud.chr.30mA, zas.3x230V, 16A, 1x400V-16A, 32A</t>
  </si>
  <si>
    <t>212 19-0005.R00</t>
  </si>
  <si>
    <t xml:space="preserve">Osazení kabelové vývodky P 36 </t>
  </si>
  <si>
    <t>D2: 5+3</t>
  </si>
  <si>
    <t>345-PC003</t>
  </si>
  <si>
    <t xml:space="preserve">Vývodka elektroinstalační PVC P36 rovná </t>
  </si>
  <si>
    <t>210 22-0022.R00</t>
  </si>
  <si>
    <t xml:space="preserve">Vedení uzemňovací v zemi FeZn, D 8 - 10 mm </t>
  </si>
  <si>
    <t>E2: 3+3+3</t>
  </si>
  <si>
    <t>354-PC004</t>
  </si>
  <si>
    <t xml:space="preserve">Drát uzemňovací pozinkovaný 8 mm </t>
  </si>
  <si>
    <t>E2: 5+104+83</t>
  </si>
  <si>
    <t>354-PC005</t>
  </si>
  <si>
    <t xml:space="preserve">Drát uzemňovací pozinkovaný 10 mm </t>
  </si>
  <si>
    <t>210 22-0301.R00</t>
  </si>
  <si>
    <t xml:space="preserve">Svorka hromosvodová do 2 šroubů /SS, SZ, SO/ </t>
  </si>
  <si>
    <t>E2: 2+2+2+2+2</t>
  </si>
  <si>
    <t>354-PC006</t>
  </si>
  <si>
    <t xml:space="preserve">Svorka SSR - zesílená </t>
  </si>
  <si>
    <t>354-PC007</t>
  </si>
  <si>
    <t xml:space="preserve">Svorka universální SUA nerez </t>
  </si>
  <si>
    <t>210 29-2022.R00</t>
  </si>
  <si>
    <t xml:space="preserve">Vypnutí vedení a zajištění tabulkou proti zapnutí </t>
  </si>
  <si>
    <t>210 80-0549.R00</t>
  </si>
  <si>
    <t xml:space="preserve">Vodič nn a vn CY 16 mm2 uložený pevně </t>
  </si>
  <si>
    <t>341-PC008</t>
  </si>
  <si>
    <t xml:space="preserve">Vodič silový CYA zelenožlutý 16,00 mm2 - drát </t>
  </si>
  <si>
    <t>210 81-0089.R00</t>
  </si>
  <si>
    <t xml:space="preserve">Kabel CYKY-m 1 kV 4 x 25 mm2 volně uložený </t>
  </si>
  <si>
    <t>E2: 8+110+114</t>
  </si>
  <si>
    <t>341-PC009</t>
  </si>
  <si>
    <t xml:space="preserve">Kabel silový s Cu jádrem 750 V CYKY 4B x25 mm2 </t>
  </si>
  <si>
    <t>210 95-0101.RT1</t>
  </si>
  <si>
    <t>Štítek označovací na kabel včetně dodávky štítku</t>
  </si>
  <si>
    <t>E2: 3+1+1+3</t>
  </si>
  <si>
    <t>141 R00</t>
  </si>
  <si>
    <t xml:space="preserve">Přirážka na podružný materiál </t>
  </si>
  <si>
    <t>%</t>
  </si>
  <si>
    <t>142 R00</t>
  </si>
  <si>
    <t xml:space="preserve">Přirážka na prořez </t>
  </si>
  <si>
    <t>201 R00</t>
  </si>
  <si>
    <t xml:space="preserve">Podíl přidružených výkonů </t>
  </si>
  <si>
    <t>Celkem za</t>
  </si>
  <si>
    <t>M46</t>
  </si>
  <si>
    <t>Zemní práce při montážích</t>
  </si>
  <si>
    <t>460 01-0023.RT2</t>
  </si>
  <si>
    <t>Vytýčení kabelové trasy ve volném terénu délka trasy do 500 m</t>
  </si>
  <si>
    <t>km</t>
  </si>
  <si>
    <t>E2: (8+110+114)*0,001</t>
  </si>
  <si>
    <t>460 20-0004.R00</t>
  </si>
  <si>
    <t>Výkop kabelové rýhy 20/20 cm, hornina 4 ekvivalentní položka</t>
  </si>
  <si>
    <t>E2: 3+10+96+82</t>
  </si>
  <si>
    <t>460 20-0134.RT1</t>
  </si>
  <si>
    <t>Výkop kabelové rýhy 35/50 cm  hor.4 strojní výkop rýhy</t>
  </si>
  <si>
    <t>460 23-0004.RT1</t>
  </si>
  <si>
    <t>Rýha pro kabelovou spojku do 10 kV, hornina 4 ruční výkop rýhy</t>
  </si>
  <si>
    <t>460 30-0001.RT1</t>
  </si>
  <si>
    <t>Záhrn rýh strojem v zastavěném prostoru záhrn rýh a úprava terénu</t>
  </si>
  <si>
    <t>E2: (3+10+96+82)*0,26*0,35</t>
  </si>
  <si>
    <t>460 30-0006.RT1</t>
  </si>
  <si>
    <t>Hutnění zeminy po vrstvách 20 cm hutnění po strojním záhrnu rýh</t>
  </si>
  <si>
    <t>460 42-0018.RT3</t>
  </si>
  <si>
    <t xml:space="preserve">Zřízení kabelového lože v rýze š. do 35 cm z písku </t>
  </si>
  <si>
    <t>460 49-0012.RT1</t>
  </si>
  <si>
    <t>Zakrytí kabelu výstražnou folií PVC, šířka 33 cm fólie PVC šířka 33 cm</t>
  </si>
  <si>
    <t>460 49-0051.RT1</t>
  </si>
  <si>
    <t>Krytí kabelové spojky nebo odbočnice, do 10 kV podklad a kryt z písku, cihly plné</t>
  </si>
  <si>
    <t>460 51-0021.RT1</t>
  </si>
  <si>
    <t>Kabelový prostup z plast.trub, DN do 10,5 cm včetně dodávky trub DN 50mm</t>
  </si>
  <si>
    <t>E2: 6+105+109</t>
  </si>
  <si>
    <t>460 57-0004.R00</t>
  </si>
  <si>
    <t>Zához rýhy 20/20 cm, hornina třídy 4, se zhutněním ekvivalentní popložka</t>
  </si>
  <si>
    <t>460 60-0001.RT1</t>
  </si>
  <si>
    <t>Naložení a odvoz zeminy ocenění viz rozpočet stavební části</t>
  </si>
  <si>
    <t>E2: (3+10+96+82)*0,24*0,35</t>
  </si>
  <si>
    <t>460 62-0014.R00</t>
  </si>
  <si>
    <t xml:space="preserve">Provizorní úprava terénu v přírodní hornině 4 </t>
  </si>
  <si>
    <t>E2: (3+10+96+82)*0,35</t>
  </si>
  <si>
    <t>460 70-0001.RT1</t>
  </si>
  <si>
    <t>Označení kabelového vedení osazení a dodání kabelového označníku</t>
  </si>
  <si>
    <t>E2: 5</t>
  </si>
  <si>
    <t>460 92-PC010</t>
  </si>
  <si>
    <t>Zaměření a zobrazení kabel. trasy na pevný bod včetně vytýčení stávajícího kabelu VO</t>
  </si>
  <si>
    <t>M94</t>
  </si>
  <si>
    <t>Správní poplatky</t>
  </si>
  <si>
    <t>210-PC011</t>
  </si>
  <si>
    <t xml:space="preserve">Vytýčení hranic nových komunikací </t>
  </si>
  <si>
    <t>M96</t>
  </si>
  <si>
    <t>Výchozí revize</t>
  </si>
  <si>
    <t>210-PC012</t>
  </si>
  <si>
    <t xml:space="preserve">Výchozí revize </t>
  </si>
  <si>
    <t>hod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</si>
  <si>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/>
        <sz val="10"/>
        <rFont val="Arial"/>
        <family val="2"/>
        <charset val="238"/>
      </rPr>
      <t xml:space="preserve"> </t>
    </r>
  </si>
  <si>
    <t xml:space="preserve"> listopad 2020</t>
  </si>
  <si>
    <t>Zařízení silnoproudé elektrotechniky</t>
  </si>
  <si>
    <t>REKAPITULACE</t>
  </si>
  <si>
    <t>Zařízení silnoproudé elektrotechniky  Celkem</t>
  </si>
  <si>
    <t>Sejmutí ornice plochy do 500 m2 tl vrstvy do 200 mm strojně</t>
  </si>
  <si>
    <t>plocha dle podkladů projektanta</t>
  </si>
  <si>
    <t>odpočty objemu započteného v bourání a skrývce</t>
  </si>
  <si>
    <t>skrývka ornice</t>
  </si>
  <si>
    <t xml:space="preserve">              listopad 2020</t>
  </si>
  <si>
    <t>Výsadba dřeviny s balem D do 0,4 m do jamky se zalitím v rovině a svahu do 1:5</t>
  </si>
  <si>
    <t>R-pol.</t>
  </si>
  <si>
    <t>hnojení přidáním hnojiva typu Osmocote 12-14 do substrátu typu A, 0,5kg/m3</t>
  </si>
  <si>
    <t>kg</t>
  </si>
  <si>
    <t>hnojivo (typu Osmocote; 12-14; 0,5kg/m3)</t>
  </si>
  <si>
    <t>aplikace ektomykorhizních přípravků do pěstebního substrátu typu A  (typu Symbivit; 12kg/m3)</t>
  </si>
  <si>
    <t xml:space="preserve">ektomykorhizní přípravek (typu Symbivit) </t>
  </si>
  <si>
    <t>aplikace půdních kondicionerů do pěstebního substrátu typu A (typu TerraCottem; 1,5kg/m3)</t>
  </si>
  <si>
    <t>půdní kondicioner (typu TerraCottem)</t>
  </si>
  <si>
    <t xml:space="preserve">zálivka vysazeného stromu vodou, 100l </t>
  </si>
  <si>
    <t>ochranný nátěr typu Arboflex, bílý odstín (podkladová+vrchní vrstva)</t>
  </si>
  <si>
    <t>Odstranění křovin a stromů průměru kmene do 100 mm i s kořeny sklonu terénu do 1:5 ručně</t>
  </si>
  <si>
    <t>založení lučního trávníku - rozptylová loučka = odstranění stávajícího drnu, kultivátorování povrchu do hl. 15cm (půdní fréza), urovnání povrchu, válení, jemné terénní úpravy, příparava pláně pro výsev, výsev, včetně osiva, bez použití nového substrátu</t>
  </si>
  <si>
    <t>mlatové pásy podél hrobů, stržení stávající zeminy, odvoz, skládkovné, realizace pouze povrchové vrstvy mlatu, vrstva 5 cm</t>
  </si>
  <si>
    <t>příprava záhonu pro půdopokryvné rostliny = odstranění stávající zeminy do hloubky 10cm, odvezení, skládkovné, navezení nového substrátu, viz níže položka, urovnání, přesné uhrabání povrchu</t>
  </si>
  <si>
    <t>Výsadba dřeviny s balem D do 0,2 m do jamky se zalitím v rovině a svahu do 1:5</t>
  </si>
  <si>
    <t>Dryopteris filix-mas Ko 1l</t>
  </si>
  <si>
    <t>Hedera helix K9</t>
  </si>
  <si>
    <t>Parthenocissus tricuspidata 'Veitchii' Ko 2l 100-150</t>
  </si>
  <si>
    <t>Odstranění pařezů D do 0,4 m v rovině a svahu 1:5 s odklizením do 20 m a zasypáním jámy</t>
  </si>
  <si>
    <t>Mlatová vrstva, mulč v okolí stromu v aleji ACA, 5 cm, 39m2</t>
  </si>
  <si>
    <t>Substrát s rašelinou pro pěnišníky</t>
  </si>
  <si>
    <t>Substrát pro půdopokryvné rosltiny 10cm, 110,5m2</t>
  </si>
  <si>
    <t>Přesun hmot pro sadovnické a krajinářské úpravy vodorovně do 5000 m</t>
  </si>
  <si>
    <t>Vegetační úpravy</t>
  </si>
  <si>
    <t>A - Přípravné práce</t>
  </si>
  <si>
    <t xml:space="preserve">B - Zemní práce </t>
  </si>
  <si>
    <t>celkem výkop podle výkazu =</t>
  </si>
  <si>
    <r>
      <t xml:space="preserve">Hloubení nezapažených rýh šířky přes 800 do 2 000 mm </t>
    </r>
    <r>
      <rPr>
        <b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m3 - 80% z celkového objemu</t>
    </r>
  </si>
  <si>
    <r>
      <t xml:space="preserve">Hloubení rýh šířky přes 800 do 2 000 mm </t>
    </r>
    <r>
      <rPr>
        <b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>zapažených i nezapažených, s urovnáním dna do předepsaného profilu a spádu v hornině třídy těžitelnosti I skupiny 3 soudržných - 20% z celkového objemu</t>
    </r>
  </si>
  <si>
    <t>C - Výsadba stromů</t>
  </si>
  <si>
    <t>Výsadba dřeviny s balem do předem vyhloubené jamky se zalitím v rovině nebo na svahu do 1:5, při průměru balu přes 500 do 600 mm</t>
  </si>
  <si>
    <t>Acer campestre 'Elegant' Vk 3xp 200 14-16</t>
  </si>
  <si>
    <t>Acer pseudoplatanus Vk 3xp 200 16-18</t>
  </si>
  <si>
    <t>Acer platanoides Vk 3xp 200 14-16</t>
  </si>
  <si>
    <t>Betula nigra Vícekmen 4xp v350-400</t>
  </si>
  <si>
    <t>Betula pendula Vícekmen 4xp v350-400</t>
  </si>
  <si>
    <t>Tilia cordata Vk 3xp 200 16-18</t>
  </si>
  <si>
    <t>Tilia europaea 'Euchlora' Vk 3xp 200 16-18</t>
  </si>
  <si>
    <t>C - Výsadba stromů a keřů</t>
  </si>
  <si>
    <t>Amelanchier lamarckii Sol.4xp š150-200 v250-300</t>
  </si>
  <si>
    <t>Rhododendron hybrida 'Cuningham's White' Sol.š100-120 v100-120</t>
  </si>
  <si>
    <t>Prunus laurocerasus 60-80</t>
  </si>
  <si>
    <t>Zásyp sypaninou z jakékoliv horniny ručně s uložením výkopku ve vrstvách se zhutněním jam, šachet, rýh nebo kolem objektů v těchto vykopávkách</t>
  </si>
  <si>
    <t xml:space="preserve">dodávka substrát organicko minerální -  typ A </t>
  </si>
  <si>
    <t>dodávka substrát minerální -  typ B</t>
  </si>
  <si>
    <t>Zhotovení závlahové mísy dřevin D do 0,5 m v rovině nebo na svahu do 1:5</t>
  </si>
  <si>
    <t>Ukotvení dřeviny dvěma kůly, délky přes 2 do 3 m</t>
  </si>
  <si>
    <t>Vyvazovací kůly ke stromům se špicí a fazetou dl.250cm tl.5 cm</t>
  </si>
  <si>
    <t>D - Trávníky</t>
  </si>
  <si>
    <t>E - Půdopokryvné a popínavé rostliny</t>
  </si>
  <si>
    <r>
      <t>m</t>
    </r>
    <r>
      <rPr>
        <i/>
        <vertAlign val="superscript"/>
        <sz val="9"/>
        <color rgb="FF002060"/>
        <rFont val="Arial"/>
        <family val="2"/>
        <charset val="238"/>
      </rPr>
      <t>3</t>
    </r>
  </si>
  <si>
    <t>Substrát parkový trávník 5cm, 1429m2</t>
  </si>
  <si>
    <t xml:space="preserve">Rekapitulace </t>
  </si>
  <si>
    <t>Vegetační úpravy  celkem</t>
  </si>
  <si>
    <r>
      <t>Krycí plech drážky v žb stěně  pro vodovodního potrubí označ.</t>
    </r>
    <r>
      <rPr>
        <b/>
        <sz val="9"/>
        <rFont val="Arial"/>
        <family val="2"/>
        <charset val="238"/>
      </rPr>
      <t>05</t>
    </r>
  </si>
  <si>
    <t>783- Nátěry</t>
  </si>
  <si>
    <t>Obroušení omítek před provedením nátěru</t>
  </si>
  <si>
    <t>zástěna</t>
  </si>
  <si>
    <t>zástěna dle bednění + 0,35*1,35+3,35*0,15</t>
  </si>
  <si>
    <t>lavička 01</t>
  </si>
  <si>
    <t>Okartáčování omítek před provedením nátěru</t>
  </si>
  <si>
    <t>Hydrofobizační nátěr omítek silikonový, transparentní, povrchů hladkých betonových povrchů nebo povrchů z desek na bázi dřeva (dřevovláknitých apod.)</t>
  </si>
  <si>
    <t>0,5*0,5*0,6*2*2</t>
  </si>
  <si>
    <t>0,25*0,25*0,75*2*4</t>
  </si>
  <si>
    <t>Hloubení rýh nezapažených š do 800 mm v hornině třídy těžitelnosti I, skupiny 3 objem přes 100 m3 strojně</t>
  </si>
  <si>
    <r>
      <t>Odkopávky a prokopávky nezapažené v hornině třídy těžitelnosti I, skupiny 3 objem do 500 m3</t>
    </r>
    <r>
      <rPr>
        <u/>
        <sz val="9"/>
        <rFont val="Arial"/>
        <family val="2"/>
        <charset val="238"/>
      </rPr>
      <t xml:space="preserve"> strojně</t>
    </r>
  </si>
  <si>
    <t>Uložení sypaniny z hornin nesoudržných a sypkých do násypů zhutněných v aktivní zóně silnic a dálnic  - odhadem rezerva</t>
  </si>
  <si>
    <r>
      <t xml:space="preserve">Příplatek k vodorovnému přemístění výkopku/sypaniny z horniny třídy těžitelnosti I, skupiny 1 až 3 ZKD 1000 m přes 10000 m </t>
    </r>
    <r>
      <rPr>
        <b/>
        <i/>
        <sz val="9"/>
        <rFont val="Arial"/>
        <family val="2"/>
        <charset val="238"/>
      </rPr>
      <t xml:space="preserve"> 10x</t>
    </r>
  </si>
  <si>
    <t>0,5*0,6*4*2*2</t>
  </si>
  <si>
    <t>0,25*0,75*4*2*4</t>
  </si>
  <si>
    <r>
      <t>Kontejner 1100 l plastový s plochým víkem DOPNER, černý označ.</t>
    </r>
    <r>
      <rPr>
        <b/>
        <sz val="9"/>
        <rFont val="Arial"/>
        <family val="2"/>
        <charset val="238"/>
      </rPr>
      <t>12</t>
    </r>
  </si>
  <si>
    <r>
      <t>Kontejner 770 l BIO plastový DOPNER, hnědá označ.</t>
    </r>
    <r>
      <rPr>
        <b/>
        <sz val="9"/>
        <rFont val="Arial"/>
        <family val="2"/>
        <charset val="238"/>
      </rPr>
      <t>13</t>
    </r>
  </si>
  <si>
    <r>
      <t>Fontánka - výtokový prvek včetně časového tlačítkového ventilu</t>
    </r>
    <r>
      <rPr>
        <b/>
        <sz val="9"/>
        <rFont val="Arial"/>
        <family val="2"/>
        <charset val="238"/>
      </rPr>
      <t xml:space="preserve"> označ. 08</t>
    </r>
  </si>
  <si>
    <r>
      <t>Lavička dřevěná - kotvená  označ.</t>
    </r>
    <r>
      <rPr>
        <b/>
        <sz val="9"/>
        <rFont val="Arial"/>
        <family val="2"/>
        <charset val="238"/>
      </rPr>
      <t>02</t>
    </r>
  </si>
  <si>
    <t>(0,5*0,6*2+(0,5+0,6)*2*2)*2</t>
  </si>
  <si>
    <r>
      <t>Zástěna pro kontejnery d - ocelová část   označ</t>
    </r>
    <r>
      <rPr>
        <b/>
        <sz val="9"/>
        <rFont val="Arial"/>
        <family val="2"/>
        <charset val="238"/>
      </rPr>
      <t>.15</t>
    </r>
  </si>
  <si>
    <r>
      <t>Zástěna pro kontejnery e - ocelová část   označ</t>
    </r>
    <r>
      <rPr>
        <b/>
        <sz val="9"/>
        <rFont val="Arial"/>
        <family val="2"/>
        <charset val="238"/>
      </rPr>
      <t>.17</t>
    </r>
  </si>
  <si>
    <t>Dodatečné vlepování betonářské výztuže včetně vyvrtání a vyčištění otvoru cementovou aktivovanou maltou průměr výztuže 12 mm - statika pol.2</t>
  </si>
  <si>
    <t xml:space="preserve">výztuž pol.2 </t>
  </si>
  <si>
    <r>
      <rPr>
        <b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/>
        <sz val="9"/>
        <rFont val="Arial"/>
        <family val="2"/>
        <charset val="238"/>
      </rPr>
      <t>Podrobný popis viz Technická zpráva</t>
    </r>
  </si>
  <si>
    <t>0,15*(20+20)</t>
  </si>
  <si>
    <t>Dešťová kanalizace</t>
  </si>
  <si>
    <t>Vodovodní rozvod</t>
  </si>
  <si>
    <t>Drenáže</t>
  </si>
  <si>
    <t>Zřízení opláštění žeber nebo trativodů geotextilií v rýze nebo zářezu sklonu do 1:2</t>
  </si>
  <si>
    <t>geotextilie netkaná separační, ochranná, filtrační, drenážní PP 300g/m2</t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</si>
  <si>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R1 Dlažba odseková 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</si>
  <si>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</si>
  <si>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</si>
  <si>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</si>
  <si>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R5 podlaha zástěn</t>
    </r>
    <r>
      <rPr>
        <sz val="9"/>
        <color rgb="FF002060"/>
        <rFont val="Arial"/>
        <family val="2"/>
        <charset val="238"/>
      </rPr>
      <t xml:space="preserve"> =1,35*(4,501+2,95)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</si>
  <si>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</t>
    </r>
  </si>
  <si>
    <r>
      <t>Podlahová vpust u fontánky označ.</t>
    </r>
    <r>
      <rPr>
        <b/>
        <sz val="9"/>
        <rFont val="Arial"/>
        <family val="2"/>
        <charset val="238"/>
      </rPr>
      <t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</si>
  <si>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r>
      <rPr>
        <b/>
        <i/>
        <sz val="9"/>
        <rFont val="Arial"/>
        <family val="2"/>
        <charset val="238"/>
      </rPr>
      <t>z toho strojně</t>
    </r>
    <r>
      <rPr>
        <i/>
        <sz val="9"/>
        <rFont val="Arial"/>
        <family val="2"/>
        <charset val="238"/>
      </rPr>
      <t xml:space="preserve"> odhadem 90%</t>
    </r>
  </si>
  <si>
    <r>
      <rPr>
        <b/>
        <i/>
        <sz val="9"/>
        <rFont val="Arial"/>
        <family val="2"/>
        <charset val="238"/>
      </rPr>
      <t>z toho ručně</t>
    </r>
    <r>
      <rPr>
        <i/>
        <sz val="9"/>
        <rFont val="Arial"/>
        <family val="2"/>
        <charset val="238"/>
      </rPr>
      <t xml:space="preserve"> (kolem stromů atd.) odhadem 10%</t>
    </r>
  </si>
  <si>
    <t>Poplatek za uložení na skládce (skládkovné) stavebního odpadu směsného kód odpadu 17 09 04</t>
  </si>
  <si>
    <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/>
        <sz val="9"/>
        <rFont val="Arial"/>
        <family val="2"/>
        <charset val="238"/>
      </rPr>
      <t>srovnatelně pro DN 125</t>
    </r>
  </si>
  <si>
    <t>URS 2021/I</t>
  </si>
  <si>
    <t>drenáže</t>
  </si>
  <si>
    <t>250*0,32*0,3*0,3</t>
  </si>
  <si>
    <t>Odvoz suti a vybouraných hmot na skládku nebo meziskládku do 1 km se složením</t>
  </si>
  <si>
    <t>Příplatek k odvozu suti a vybouraných hmot na skládku ZKD 1 km přes 1 km - 14x</t>
  </si>
  <si>
    <r>
      <t xml:space="preserve">Dodávka dlažby </t>
    </r>
    <r>
      <rPr>
        <b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Odseky od žulových štípaných kostek netříděné  tl.150 mm 1 tuna = cca 6,0 m2</t>
    </r>
  </si>
  <si>
    <r>
      <t xml:space="preserve">Dodávka dlažby </t>
    </r>
    <r>
      <rPr>
        <b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-Odseky od žulových štípaných kostek netříděné  tl.150 mm 1 tuna = cca 6,0 m2</t>
    </r>
  </si>
  <si>
    <t>R2</t>
  </si>
  <si>
    <t>R3</t>
  </si>
  <si>
    <t>R1</t>
  </si>
  <si>
    <t>R5</t>
  </si>
  <si>
    <t>R6 = bm x 0,25</t>
  </si>
  <si>
    <t>R4</t>
  </si>
  <si>
    <t>R1 2x</t>
  </si>
  <si>
    <t>R6 = bm x ( 0,25+0,5)</t>
  </si>
  <si>
    <t>R5 2x</t>
  </si>
  <si>
    <r>
      <t xml:space="preserve">Štěrkotrávník  tl.150 mm </t>
    </r>
    <r>
      <rPr>
        <sz val="9"/>
        <rFont val="Arial"/>
        <family val="2"/>
        <charset val="238"/>
      </rPr>
      <t>-(10-20% obj. zeminy - kompostu a 80-90% obj. štěrku - zrnitost 0/32-0/45</t>
    </r>
  </si>
  <si>
    <t>R6</t>
  </si>
  <si>
    <r>
      <t xml:space="preserve">Mazanina </t>
    </r>
    <r>
      <rPr>
        <b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>tl do 240 mm z betonu prostého bez zvýšených nároků na prostředí tř. C 25/30</t>
    </r>
    <r>
      <rPr>
        <i/>
        <sz val="9"/>
        <rFont val="Arial"/>
        <family val="2"/>
        <charset val="238"/>
      </rPr>
      <t xml:space="preserve"> - R5 x0,19</t>
    </r>
  </si>
  <si>
    <t>Založení trávníku na půdě předem připravené plochy do 1000 m2 výsevem včetně utažení parkového v rovině nebo na svahu do 1:5,v ceně jsou i náklady na pokosení, naložení a odvoz odpadu do 20 km se složením.</t>
  </si>
  <si>
    <t>00572410</t>
  </si>
  <si>
    <t>dodávka osivo směs travní parková 30 g./m2</t>
  </si>
  <si>
    <t>Cenová soustava RTS 2021/I</t>
  </si>
  <si>
    <r>
      <t xml:space="preserve">Úprava dlažby na linii, která rozděluje dva odstíny barvy dlažby R01 </t>
    </r>
    <r>
      <rPr>
        <i/>
        <sz val="9"/>
        <rFont val="Arial"/>
        <family val="2"/>
        <charset val="238"/>
      </rPr>
      <t>- srovnatelně</t>
    </r>
  </si>
  <si>
    <r>
      <t xml:space="preserve">Podklad z kameniva hrubého drceného vel. 32-63 mm </t>
    </r>
    <r>
      <rPr>
        <i/>
        <sz val="9"/>
        <rFont val="Arial"/>
        <family val="2"/>
        <charset val="238"/>
      </rPr>
      <t>srovnatelně</t>
    </r>
    <r>
      <rPr>
        <sz val="9"/>
        <rFont val="Arial"/>
        <family val="2"/>
        <charset val="238"/>
      </rPr>
      <t xml:space="preserve">  </t>
    </r>
    <r>
      <rPr>
        <u/>
        <sz val="9"/>
        <rFont val="Arial"/>
        <family val="2"/>
        <charset val="238"/>
      </rPr>
      <t>tl. 190 mm</t>
    </r>
  </si>
  <si>
    <t>631311136 R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</si>
  <si>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</si>
  <si>
    <t>SO 001  Soupis prací</t>
  </si>
  <si>
    <t xml:space="preserve"> březen 2021</t>
  </si>
  <si>
    <t>Rozvod vody</t>
  </si>
  <si>
    <t>Cenová soustava RTS 2020/II</t>
  </si>
  <si>
    <t>132201112R00</t>
  </si>
  <si>
    <t xml:space="preserve">Hloubení rýh š.do 60 cm v hor.3 nad 100 m3,STROJNĚ </t>
  </si>
  <si>
    <t>z hloubky výkopů je odečtena skladba chodníků 0,5 m:</t>
  </si>
  <si>
    <t>z hloubky výkopů je odečtena sakladba chodníků 0,5 m:</t>
  </si>
  <si>
    <t>větev V1-4,V8:266,0*0,6*0,9</t>
  </si>
  <si>
    <t>výměna vodovodní přípojky:16,0*0,6*0,9</t>
  </si>
  <si>
    <t>132201119R00</t>
  </si>
  <si>
    <t xml:space="preserve">Příplatek za lepivost - hloubení rýh 60 cm v hor.3 </t>
  </si>
  <si>
    <t>133201102R00</t>
  </si>
  <si>
    <t>vypouštěcí šachty:1,5*1,5*1,05*2</t>
  </si>
  <si>
    <t>133201109R00</t>
  </si>
  <si>
    <t xml:space="preserve">Příplatek za lepivost - hloubení šachet v hor.3 </t>
  </si>
  <si>
    <t>151101101R00</t>
  </si>
  <si>
    <t xml:space="preserve">Pažení a rozepření stěn rýh - příložné - hl. do 2m </t>
  </si>
  <si>
    <t>1 stranné v souběhu s kanalizací:(4,0+18,0+7,0+8,0+27,0*2+24,0)*0,9</t>
  </si>
  <si>
    <t>2 straně mimo souběh s kanalizací:(282,0-115,0)*2*0,9+1,5*1,5*2*2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</si>
  <si>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</si>
  <si>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</si>
  <si>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</si>
  <si>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</si>
  <si>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30%:(152,28+4,73)*0,3</t>
  </si>
  <si>
    <t>162301102R00</t>
  </si>
  <si>
    <t xml:space="preserve">Vodorovné přemístění výkopku z hor.1-4 do 1000 m </t>
  </si>
  <si>
    <t>výkopy na meziskládku:152,28+4,73</t>
  </si>
  <si>
    <t>zpět do zásypů:88,8</t>
  </si>
  <si>
    <t>162701105R00</t>
  </si>
  <si>
    <t xml:space="preserve">Vodorovné přemístění výkopku z hor.1-4 do 10000 m </t>
  </si>
  <si>
    <t>zbývající výkopy na skládku:152,28+4,73-88,8</t>
  </si>
  <si>
    <t>162701109R00</t>
  </si>
  <si>
    <t>zbývající výkopy na skládku:10*68,21</t>
  </si>
  <si>
    <t>167101102R00</t>
  </si>
  <si>
    <t>zemina do zásypů z meziskládky (naložení+ přeložení na menší auto-multikáru):88,8*2</t>
  </si>
  <si>
    <t>zemina pro odvoz na skládku z meziskládky:68,21</t>
  </si>
  <si>
    <t>171201201R00</t>
  </si>
  <si>
    <t xml:space="preserve">Uložení sypaniny na skládku </t>
  </si>
  <si>
    <t>meziskládka:152,28+4,73</t>
  </si>
  <si>
    <t>skládka:68,21</t>
  </si>
  <si>
    <t>199 00-0002.R00 </t>
  </si>
  <si>
    <t>Poplatek za skládku horniny 1- 4</t>
  </si>
  <si>
    <t>68,21*1,67</t>
  </si>
  <si>
    <t>174101101R00</t>
  </si>
  <si>
    <t xml:space="preserve">Zásyp jam, rýh, šachet se zhutněním </t>
  </si>
  <si>
    <t>potrubí:266,0*0,6*(0,9-0,1-0,3)</t>
  </si>
  <si>
    <t>VŠ:(1,5*1,5-0,5*0,5)*1,05*2</t>
  </si>
  <si>
    <t>výměna vodovodní přípojky:16,0*0,6*(0,9-0,1-0,3)</t>
  </si>
  <si>
    <t>175101101RT2</t>
  </si>
  <si>
    <t>Obsyp potrubí bez prohození sypaniny s dodáním štěrkopísku frakce 0 - 22 mm</t>
  </si>
  <si>
    <t>vodovod:(266,0+16,0)*0,6*0,3</t>
  </si>
  <si>
    <t>181101102R00</t>
  </si>
  <si>
    <t xml:space="preserve">Úprava pláně v zářezech v hor. 1-4, se zhutněním </t>
  </si>
  <si>
    <t>(266,0+16,0)*0,6+1,5*1,5*2</t>
  </si>
  <si>
    <t>181201102R00</t>
  </si>
  <si>
    <t xml:space="preserve">Úprava pláně v násypech v hor. 1-4, se zhutněním </t>
  </si>
  <si>
    <t>45</t>
  </si>
  <si>
    <t>Podkladní a vedlejší konstrukce</t>
  </si>
  <si>
    <t>451572211R00</t>
  </si>
  <si>
    <t xml:space="preserve">Lože pod potrubí z kameniva těženého 4 - 8 mm </t>
  </si>
  <si>
    <t>VŠ:1,0*1,0*0,1*2</t>
  </si>
  <si>
    <t>výměna vodovodní přípojky:16,0*0,8</t>
  </si>
  <si>
    <t>8</t>
  </si>
  <si>
    <t>Trubní vedení</t>
  </si>
  <si>
    <t>871151121R00</t>
  </si>
  <si>
    <t xml:space="preserve">Montáž trubek polyetylenových ve výkopu d 25 mm </t>
  </si>
  <si>
    <t>871171121R00</t>
  </si>
  <si>
    <t xml:space="preserve">Montáž trubek polyetylenových ve výkopu d 40 mm </t>
  </si>
  <si>
    <t xml:space="preserve">Příplatek za položení signalizačního vodiče </t>
  </si>
  <si>
    <t>877152121R00</t>
  </si>
  <si>
    <t xml:space="preserve">Přirážka za 1 spoj elektrotvarovky d 25 mm </t>
  </si>
  <si>
    <t>877162121R00</t>
  </si>
  <si>
    <t xml:space="preserve">Přirážka za 1 spoj elektrotvarovky d 32 mm </t>
  </si>
  <si>
    <t>877172121R00</t>
  </si>
  <si>
    <t xml:space="preserve">Přirážka za 1 spoj elektrotvarovky d 40 mm </t>
  </si>
  <si>
    <t>879151111</t>
  </si>
  <si>
    <t>879172199R00</t>
  </si>
  <si>
    <t xml:space="preserve">Příplatek za montáž vodovodních přípojek DN 32-80 </t>
  </si>
  <si>
    <t>891153111R00</t>
  </si>
  <si>
    <t xml:space="preserve">Montáž armatur  přípojky DN 20 </t>
  </si>
  <si>
    <t>892233111R00</t>
  </si>
  <si>
    <t xml:space="preserve">Desinfekce vodovodního potrubí DN 70 </t>
  </si>
  <si>
    <t>892241111R00</t>
  </si>
  <si>
    <t xml:space="preserve">Tlaková zkouška vodovodního potrubí DN 80 </t>
  </si>
  <si>
    <t>892372111R00</t>
  </si>
  <si>
    <t xml:space="preserve">Zabezpečení konců vodovod. potrubí DN 300 </t>
  </si>
  <si>
    <t>úsek</t>
  </si>
  <si>
    <t>899721112</t>
  </si>
  <si>
    <t xml:space="preserve">Fólie výstražná z PVC š. 30 cm , bílá </t>
  </si>
  <si>
    <t>899731114</t>
  </si>
  <si>
    <t xml:space="preserve">Vodič signalizační CYY 6 mm2 </t>
  </si>
  <si>
    <t>14143001</t>
  </si>
  <si>
    <t>Trubka ocelová pozinkovaná závitová G 1/2"</t>
  </si>
  <si>
    <t>14143002</t>
  </si>
  <si>
    <t>Trubka ocelová pozinkovaná závitová G 3/4"</t>
  </si>
  <si>
    <t>28612000</t>
  </si>
  <si>
    <t>HD-PE tlaková voda PE 100, SDR 11 d 25x2,3 mm černá s modrými pruhy</t>
  </si>
  <si>
    <t>28612003</t>
  </si>
  <si>
    <t>HD-PE tlaková voda PE 100, SDR 11 d 40x3,7 mm černá s modrými pruhy</t>
  </si>
  <si>
    <t>28690001</t>
  </si>
  <si>
    <t>Vypouštěcí šachta 500x500 mm, hl. 1,45 m vč. poklopu</t>
  </si>
  <si>
    <t>55110001</t>
  </si>
  <si>
    <t>55110002</t>
  </si>
  <si>
    <t>Vypouštěcí kulový uzávěr DN 15 niklovaná mosaz</t>
  </si>
  <si>
    <t>55110003</t>
  </si>
  <si>
    <t>Kulový uzávěr nezámrzný DN 15, PN 20 niklovaná mosaz s přípojkou na hadici</t>
  </si>
  <si>
    <t>55110004</t>
  </si>
  <si>
    <t>Mrazuvzdorný ventil DN 20 s automat.vypouštěním výkon 40l/min,povrch z matného chromu</t>
  </si>
  <si>
    <t>odolný proti povětrnostním vlivům:2</t>
  </si>
  <si>
    <t>96</t>
  </si>
  <si>
    <t>971042361R00</t>
  </si>
  <si>
    <t xml:space="preserve">Vybourání otvorů zdi betonové pl. 0,09 m2, tl.60cm </t>
  </si>
  <si>
    <t>99</t>
  </si>
  <si>
    <t>Staveništní přesun hmot</t>
  </si>
  <si>
    <t>998276201R00</t>
  </si>
  <si>
    <t xml:space="preserve">Přesun hmot, trub.vedení plast. obsypaná kamenivem 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</si>
  <si>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</si>
  <si>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</si>
  <si>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</si>
  <si>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</si>
  <si>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</si>
  <si>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>979087212R00</t>
  </si>
  <si>
    <t xml:space="preserve">Nakládání suti na dopravní prostředky </t>
  </si>
  <si>
    <t>979 99-0101.R00</t>
  </si>
  <si>
    <t xml:space="preserve">Poplatek za skládku stavební suti </t>
  </si>
  <si>
    <t xml:space="preserve">    REKAPITULACE  STAVEBNÍCH  DÍLŮ</t>
  </si>
  <si>
    <t>Stavební díl</t>
  </si>
  <si>
    <t>HSV</t>
  </si>
  <si>
    <t>CELKEM  OBJEKT</t>
  </si>
  <si>
    <t>RT1- polovina výkopů v chodníku (opočet z hloubek výkopů skladby komunikace 0,5 m), polovina v nezperněném terénu:(4,6*1,7+6,0*2,4)*0,5*(1,9+2,1)*0,5+(4,6*1,7+6,0*2,4)*0,5*(1,4+1,6)*0,5</t>
  </si>
  <si>
    <t>131301209R00</t>
  </si>
  <si>
    <t>Příplatek za lepivost - hloubení nezap.jam v hor.4</t>
  </si>
  <si>
    <t>z hloubky výkopů je odečtena skladba komunikací 0,5 m:</t>
  </si>
  <si>
    <t>rýhy k ÚV vč. výkopů pro ÚV:</t>
  </si>
  <si>
    <t>větev A:</t>
  </si>
  <si>
    <t>Ša-ÚV 21:5,6*0,8*(1,25+1,43)*0,5+14,8*0,8*(1,43+1,05)*0,5+27,4*0,8*1,05</t>
  </si>
  <si>
    <t>24,9*0,8*(1,05+0,88)*0,5+35,0*0,8*(0,88+1,37)*0,5</t>
  </si>
  <si>
    <t>34,6*0,8*(1,37+2,21)*0,5+36,0*0,8*(2,21+1,6)*0,5</t>
  </si>
  <si>
    <t>25,7*0,8*(1,6+0,85)*0,5+2,8*(0,85+0,8)*0,5</t>
  </si>
  <si>
    <t>větev A1:</t>
  </si>
  <si>
    <t>Š4-ÚV 5 :11,9*0,8*(0,85+0,8)*0,5</t>
  </si>
  <si>
    <t>větev A2:</t>
  </si>
  <si>
    <t>Š5-ÚV 9:28,3*0,8*(1,34+0,8)*0,5</t>
  </si>
  <si>
    <t>větev A3:</t>
  </si>
  <si>
    <t>Š7-D2:25,6*0,8*(1,6+1,1)*0,5</t>
  </si>
  <si>
    <t>přípojky k ÚV (A):</t>
  </si>
  <si>
    <t>ÚV1:11,5*0,8*(1,24+0,3)*0,5</t>
  </si>
  <si>
    <t>ÚV2,3:1,5*0,8*(1,05+0,3)*0,5*2</t>
  </si>
  <si>
    <t>ÚV4:1,5*0,8*(1,0+0,3)*0,5</t>
  </si>
  <si>
    <t>ÚV6,7:1,5*0,8*(1,13+0,3)*0,5*2</t>
  </si>
  <si>
    <t>ÚV8:1,5*0,8*(1,07+0,3)*0,5</t>
  </si>
  <si>
    <t>ÚV10:1,5*0,8*(1,37+0,3)*0,5</t>
  </si>
  <si>
    <t>ÚV11:1,5*0,8*(1,89+0,3)*0,5</t>
  </si>
  <si>
    <t>ÚV12-16:0,8*0,8*(2,21+1,91+1,6*2+1,35)</t>
  </si>
  <si>
    <t>ÚV17,18:2,5*0,8*(1,6+0,3)*0,5*2</t>
  </si>
  <si>
    <t>ÚV19,20:2,5*0,8*(1,23+0,3)*0,5*2</t>
  </si>
  <si>
    <t>ÚV 22:1,6*0,8*(0,85+0,8)*0,5</t>
  </si>
  <si>
    <t>k D4:3,0*0,8*1,9</t>
  </si>
  <si>
    <t>větev B:</t>
  </si>
  <si>
    <t>Š1-12:36,5*0,8*(1,4+1,1)*0,5+45,1*0,8*(1,1+1,13)*0,5</t>
  </si>
  <si>
    <t>32,5*0,8*(1,13+1,33)*0,5+35,2*0,8*(1,33+1,1)*0,5</t>
  </si>
  <si>
    <t>větevB1:</t>
  </si>
  <si>
    <t>Š11-ÚV31:27,3*0,8*(1,3+0,8)*0,5</t>
  </si>
  <si>
    <t>k D1:2,5*0,8*1,1</t>
  </si>
  <si>
    <t>přípojky k ÚV (B):</t>
  </si>
  <si>
    <t>ÚV23,24:1,5*0,8*(1,3+0,3)*0,5*2</t>
  </si>
  <si>
    <t>ÚV25,26,27:1,5*0,8*(1,1+0,3)*0,5*3</t>
  </si>
  <si>
    <t>ÚV28,29:1,5*0,8*(1,25+0,3)*0,5*2</t>
  </si>
  <si>
    <t>Š1-ÚV51:22,2*0,8*(1,43+1,17)*0,5+27,8*0,8*(1,17+1,15)*0,5</t>
  </si>
  <si>
    <t>7,5*0,8*(1,15+1,1)*0,5+24,8*0,8*(1,1+1,37)*0,5</t>
  </si>
  <si>
    <t>5,3*0,8*(1,37+0,8)*0,5</t>
  </si>
  <si>
    <t>větev C1:</t>
  </si>
  <si>
    <t>Š13-ÚV37:25,8*0,8*(1,27+0,8)*0,5</t>
  </si>
  <si>
    <t>ÚV39:15,8*0,8*(0,91+0,8)*0,5</t>
  </si>
  <si>
    <t>Š14-ÚV41:18,5*0,8*(1,17+0,8)*0,8</t>
  </si>
  <si>
    <t>větev C3:</t>
  </si>
  <si>
    <t>Š16-ÚV45:(8,1+17,3)*0,8*(1,1+0,8)*0,5</t>
  </si>
  <si>
    <t>přípojky k ÚV (C):</t>
  </si>
  <si>
    <t>ÚV35,36:2,0*0,8*(1,37+0,3)*0,5</t>
  </si>
  <si>
    <t>ÚV42:2,5*0,8*(1,16+0,3)*0,5</t>
  </si>
  <si>
    <t>ÚV43:2,0*0,8*(1,15+0,8)*0,5</t>
  </si>
  <si>
    <t>ÚV44:1,5*0,8*(1,05+0,3)*0,5</t>
  </si>
  <si>
    <t>ÚV46,47,48,49:2,0*0,8*(1,23+0,3)*0,5*4</t>
  </si>
  <si>
    <t>ÚV50:2,0*0,8*(1,37+0,3)*0,5</t>
  </si>
  <si>
    <t>Mezisoučet</t>
  </si>
  <si>
    <t>Začátek provozního součtu</t>
  </si>
  <si>
    <t>šachty Š1-17:1,43+1,05*2+0,88+1,37+2,21+1,6+0,85+1,1+1,13+1,33+1,1+1,3+1,17</t>
  </si>
  <si>
    <t>1,15+1,1+1,37</t>
  </si>
  <si>
    <t>Konec provozního součtu</t>
  </si>
  <si>
    <t>hloubky x šířky:21,19*1,5*1,5</t>
  </si>
  <si>
    <t>Ša:2,0*2,0*2,15</t>
  </si>
  <si>
    <t>Šb:2,0*2,0*2,15</t>
  </si>
  <si>
    <t>rýhy od RT1 k Šb (mimo zpevněné plochy):7,5*0,8*1,95</t>
  </si>
  <si>
    <t>od RT1 DV (dvorní vtok):(5,0+1,0)*0,8*1,7</t>
  </si>
  <si>
    <t>132301219R00</t>
  </si>
  <si>
    <t xml:space="preserve">Příplatek za lepivost - hloubení rýh 200cm v hor.4 </t>
  </si>
  <si>
    <t>ve dně rýhy pro pojistnou drenáž:78,0*0,20*0,20</t>
  </si>
  <si>
    <t>rýhy 2 strana:(668,61+19,86)/0,8*2-18,0*2,21*2-0,8*2,21*2+3,0*1,9*2</t>
  </si>
  <si>
    <t>šachty Š1-5,7-17:(1,5*4-0,8*2)*21,19</t>
  </si>
  <si>
    <t>odpočet v místě souběhu svodou (upřesnit):-1*(18+7+15+8+30+27)*1,3</t>
  </si>
  <si>
    <t>Ša,b, :(2,0*4-0,8*2)*(2,15+2,21)</t>
  </si>
  <si>
    <t>Š6:(1,5+0,7*2)*2,15</t>
  </si>
  <si>
    <t>výkop větev A , ÚV12 1 strana :18,0*2,21+0,8*2,21*2</t>
  </si>
  <si>
    <t xml:space="preserve">Nakládání výkopku z hor.1-4 v množství nad 100 m3 </t>
  </si>
  <si>
    <t>zemina pro odvoz na skládku z meziskládky:312,24</t>
  </si>
  <si>
    <t>meziskládka:753,35+38,89+3,12</t>
  </si>
  <si>
    <t>skládka:312,24</t>
  </si>
  <si>
    <t>312,24*1,87</t>
  </si>
  <si>
    <t>výkopy rýh:673,17+19,86</t>
  </si>
  <si>
    <t>odpočet obsypy potrubí + lože:-204,27-57,42</t>
  </si>
  <si>
    <t>odpočet ÚV a DV:-0,3*0,3*(0,2*38+0,7*13)-0,3*0,3*0,7*4</t>
  </si>
  <si>
    <t>kolem Š1-17:(1,5*1,5-3,14*0,25*0,25)*21,19</t>
  </si>
  <si>
    <t>nad RT1 - polovina v chodníku, polovina v nezpevn.terénu:5,6*2,2*0,60+5,6*2,2*0,10</t>
  </si>
  <si>
    <t>kolem Ša,b:(2,0*2,0-3,14*0,55*0,55)*(0,3+1,65)</t>
  </si>
  <si>
    <t>Obsyp potrubí bez prohození sypaniny s dodáním štěrkopísku</t>
  </si>
  <si>
    <t>kanalizační potrubí:704,2*0,8*0,40</t>
  </si>
  <si>
    <t>odpočet potrubí:-3,14*0,125*13,1-3,14*0,1*0,1*344,3-3,14*0,08*0,08*151,7</t>
  </si>
  <si>
    <t>-3,14*0,065*0,065*99,8-3,14*0,05*0,05*95,3</t>
  </si>
  <si>
    <t>pojistná drenáž:78,0*(0,20*0,20-3,14*0,05*0,05)</t>
  </si>
  <si>
    <t>175101201R00</t>
  </si>
  <si>
    <t xml:space="preserve">Obsyp objektu bez prohození sypaniny </t>
  </si>
  <si>
    <t>kamenivo fr.8-16:</t>
  </si>
  <si>
    <t>RT1:(4,8*3,6+5,8*4,6)*0,5*1,1-3,6*2,4*0,9</t>
  </si>
  <si>
    <t>Ša,b:(2,0*2,0-3,14*0,55*0,55)*(0,6+1,1)</t>
  </si>
  <si>
    <t>704,2*0,8+1,5*1,5*17+2,0*2,0*2+4,6*3,4</t>
  </si>
  <si>
    <t>704,2*0,8+1,5*1,5*17+2,0*2,0*2+4,6*3,4-0,30*0,30*21-3,14*0,3*0,3*2</t>
  </si>
  <si>
    <t>583415065</t>
  </si>
  <si>
    <t>Kamenivo drcené frakce  8/16</t>
  </si>
  <si>
    <t>T</t>
  </si>
  <si>
    <t>obsypy objektů:21,59*1,87</t>
  </si>
  <si>
    <t>potrubí kanalizace:704,20*0,80*0,10</t>
  </si>
  <si>
    <t>Š1-17:0,8*0,8*17*0,10</t>
  </si>
  <si>
    <t>451573111R00</t>
  </si>
  <si>
    <t xml:space="preserve">Lože pod potrubí ze štěrkopísku </t>
  </si>
  <si>
    <t>RT1:4,6*3,4*0,20</t>
  </si>
  <si>
    <t>Ša,b:2,0*2,0*0,10*2</t>
  </si>
  <si>
    <t>452311131R00</t>
  </si>
  <si>
    <t xml:space="preserve">Desky podkladní pod potrubí z betonu C 12/15 </t>
  </si>
  <si>
    <t>pod RT1:4,8*3,6*0,10</t>
  </si>
  <si>
    <t>452351101R00</t>
  </si>
  <si>
    <t>Bednění desek nebo sedlových loží vč. odbednění</t>
  </si>
  <si>
    <t>pod RT1:(4,8+3,6)*2*0,10</t>
  </si>
  <si>
    <t>pojistná drenáž:78,0</t>
  </si>
  <si>
    <t>871251111R00</t>
  </si>
  <si>
    <t xml:space="preserve">Montáž trubek z tvrdého PVC ve výkopu d 110 mm </t>
  </si>
  <si>
    <t>větev A:2,0</t>
  </si>
  <si>
    <t>větev A1:11,1</t>
  </si>
  <si>
    <t>přípojky k ÚV :</t>
  </si>
  <si>
    <t>větev A-A3:1,5*9+2,5*4</t>
  </si>
  <si>
    <t>svislé k ÚV12-16:2,0*2+1,6*2+1,5</t>
  </si>
  <si>
    <t>větev B,B1:1,5*10+2,5*3</t>
  </si>
  <si>
    <t>větev C-C4:2,0*8+1,5*2+2,5</t>
  </si>
  <si>
    <t>od RT1 k dvorním vtokům:6,0</t>
  </si>
  <si>
    <t>k D4 svislá:1,5</t>
  </si>
  <si>
    <t>871311111R00</t>
  </si>
  <si>
    <t xml:space="preserve">Montáž trubek z tvrdého PVC ve výkopu d 160 mm </t>
  </si>
  <si>
    <t>DN 125:</t>
  </si>
  <si>
    <t>větev A2:17,0</t>
  </si>
  <si>
    <t>větev B1:16,5</t>
  </si>
  <si>
    <t>větev C1:17,7</t>
  </si>
  <si>
    <t>větev C2:15,0</t>
  </si>
  <si>
    <t>větev C3:17,7</t>
  </si>
  <si>
    <t>větev C4:8,4</t>
  </si>
  <si>
    <t>svislé k D1,2,3:1,5*3</t>
  </si>
  <si>
    <t>k D4:3,0</t>
  </si>
  <si>
    <t>DN 160:</t>
  </si>
  <si>
    <t>větev A:25,7</t>
  </si>
  <si>
    <t>větev A2:10,5</t>
  </si>
  <si>
    <t>větev A3:25,6</t>
  </si>
  <si>
    <t>větev B:35,2</t>
  </si>
  <si>
    <t>větev B1:10,0</t>
  </si>
  <si>
    <t>větev C:29,3</t>
  </si>
  <si>
    <t>větev C1:7,3</t>
  </si>
  <si>
    <t>větev C4:8,1</t>
  </si>
  <si>
    <t>871351111R00</t>
  </si>
  <si>
    <t xml:space="preserve">Montáž trubek z tvrdého PVC ve výkopu d 225 mm </t>
  </si>
  <si>
    <t>DN 200:</t>
  </si>
  <si>
    <t>větev A:172,7</t>
  </si>
  <si>
    <t>větev B:114,1</t>
  </si>
  <si>
    <t>větev C:57,5</t>
  </si>
  <si>
    <t>871371111R00</t>
  </si>
  <si>
    <t xml:space="preserve">Montáž trubek z tvrdého PVC ve výkopu d 315 mm </t>
  </si>
  <si>
    <t>DN 250:</t>
  </si>
  <si>
    <t>větev A:5,6</t>
  </si>
  <si>
    <t>od RT1 k Šb:7,5</t>
  </si>
  <si>
    <t>877313123R00</t>
  </si>
  <si>
    <t xml:space="preserve">Montáž tvarovek jednoos. plast. gum.kroužek DN 150 </t>
  </si>
  <si>
    <t>DN 110:</t>
  </si>
  <si>
    <t>koleno:</t>
  </si>
  <si>
    <t>k ÚV 1-51:2*51</t>
  </si>
  <si>
    <t>k dverním vtokům:4</t>
  </si>
  <si>
    <t>k D1:1</t>
  </si>
  <si>
    <t>k D2,3,4:2*3</t>
  </si>
  <si>
    <t>koleno (87):</t>
  </si>
  <si>
    <t>větev A1, A2:1+1</t>
  </si>
  <si>
    <t>B.B1:1</t>
  </si>
  <si>
    <t>C1:1</t>
  </si>
  <si>
    <t>koleno (45):</t>
  </si>
  <si>
    <t>C2:1</t>
  </si>
  <si>
    <t>redukce 125/110:</t>
  </si>
  <si>
    <t>k UV5,9,31,37,39,41,45:7</t>
  </si>
  <si>
    <t>větev A3:2</t>
  </si>
  <si>
    <t>redukce 160/125:</t>
  </si>
  <si>
    <t>větev A2:1</t>
  </si>
  <si>
    <t>B1:1</t>
  </si>
  <si>
    <t>redukce 160/110:</t>
  </si>
  <si>
    <t>k D2,3:2</t>
  </si>
  <si>
    <t>k UV51:1</t>
  </si>
  <si>
    <t>877353121R00</t>
  </si>
  <si>
    <t xml:space="preserve">Montáž tvarovek odboč. plast. gum. kroužek DN 200 </t>
  </si>
  <si>
    <t>odbočky:</t>
  </si>
  <si>
    <t>110/110:</t>
  </si>
  <si>
    <t>od RT1 k DV:1</t>
  </si>
  <si>
    <t>125/110:</t>
  </si>
  <si>
    <t>k UV38,40,44:3</t>
  </si>
  <si>
    <t>k D4 :1</t>
  </si>
  <si>
    <t>160/110:</t>
  </si>
  <si>
    <t>kÚV 8,15-20,30,32-34,46-50:16</t>
  </si>
  <si>
    <t>větev B k dvor.vtoku:2</t>
  </si>
  <si>
    <t>200/110:</t>
  </si>
  <si>
    <t>k ÚV 1-4,6,7,10-14,23-29,35,36,42,43:22</t>
  </si>
  <si>
    <t>větev B:1</t>
  </si>
  <si>
    <t>877363123R00</t>
  </si>
  <si>
    <t xml:space="preserve">Montáž tvarovek jednoos. plast. gum.kroužek DN 250 </t>
  </si>
  <si>
    <t>větev A:1</t>
  </si>
  <si>
    <t>od RT1 k Šb:1</t>
  </si>
  <si>
    <t>větev B1:1</t>
  </si>
  <si>
    <t>892575111R00</t>
  </si>
  <si>
    <t xml:space="preserve">Zabezpečení konců a zkouška vzduch. kan. DN do 200 </t>
  </si>
  <si>
    <t>892585111R00</t>
  </si>
  <si>
    <t xml:space="preserve">Zabezpečení konců a zkouška vzduch. kan. DN do 300 </t>
  </si>
  <si>
    <t>705,7+0,425*17+1,0*2</t>
  </si>
  <si>
    <t>895942001</t>
  </si>
  <si>
    <t xml:space="preserve">Osazení vpusti uliční  a dvorní </t>
  </si>
  <si>
    <t>ÚV 1-51:51</t>
  </si>
  <si>
    <t>DV:4</t>
  </si>
  <si>
    <t>899711122R00</t>
  </si>
  <si>
    <t xml:space="preserve">Fólie výstražná z PVC </t>
  </si>
  <si>
    <t>Š8:1</t>
  </si>
  <si>
    <t>Š12:1</t>
  </si>
  <si>
    <t>894431313RBA</t>
  </si>
  <si>
    <t>Šachta, D 425 mm, dl.šach.roury 1,50 m, sběrná dno KG D 160 mm, poklop litina 12,5 t</t>
  </si>
  <si>
    <t>Š16:1</t>
  </si>
  <si>
    <t>894431313RCA</t>
  </si>
  <si>
    <t>Šachta, D 425 mm, dl.šach.roury 1,50 m, sběrná dno KG D 200 mm, poklop litina 12,5 t</t>
  </si>
  <si>
    <t>Š2,3,4,9:4</t>
  </si>
  <si>
    <t>Š7,11,17:3</t>
  </si>
  <si>
    <t>894431323RCA</t>
  </si>
  <si>
    <t>28611001</t>
  </si>
  <si>
    <t>Trubka kanalizační SN 10 PVC  DN 110</t>
  </si>
  <si>
    <t>28611002</t>
  </si>
  <si>
    <t>Trubka kanalizační SN 4 PVC  DN 125</t>
  </si>
  <si>
    <t>28611003</t>
  </si>
  <si>
    <t>Trubka kanalizační SN 10 PVC  DN 160</t>
  </si>
  <si>
    <t>28611005</t>
  </si>
  <si>
    <t>Trubka kanalizační SN 10 PVC  DN 200</t>
  </si>
  <si>
    <t>28611006</t>
  </si>
  <si>
    <t>Trubka kanalizační SN 10 PVC  DN 250</t>
  </si>
  <si>
    <t>28652001</t>
  </si>
  <si>
    <t>Koleno kanalizační  110/ 45° PVC</t>
  </si>
  <si>
    <t>28652006</t>
  </si>
  <si>
    <t>Koleno kanalizační  250/ 87° PVC</t>
  </si>
  <si>
    <t>28652008</t>
  </si>
  <si>
    <t>Redukce kanalizační  125/ 110 PVC</t>
  </si>
  <si>
    <t>28652012</t>
  </si>
  <si>
    <t>Odbočka kanalizační  125/ 110/45° PVC</t>
  </si>
  <si>
    <t>28652013</t>
  </si>
  <si>
    <t>Odbočka kanalizační  160/ 110/45° PVC</t>
  </si>
  <si>
    <t>28652014</t>
  </si>
  <si>
    <t>Odbočka kanalizační  200/ 110/45° PVC</t>
  </si>
  <si>
    <t>28680001</t>
  </si>
  <si>
    <t>Dvorní vpusť s ocelovým mřížovým pororoštem 20/30 B125 kN, stavební výška 702 mm</t>
  </si>
  <si>
    <t>dvorní vpust 300x300 + nástavec v. 25 cm:</t>
  </si>
  <si>
    <t>28680002</t>
  </si>
  <si>
    <t>Dvorní vpusť s ocelovým mřížovým pororoštem 20/30 B125 kN, stavební výška 1202 mm</t>
  </si>
  <si>
    <t>dvorní vpust 300x300 + 3x nástavec v. 25 cm:</t>
  </si>
  <si>
    <t>28680003</t>
  </si>
  <si>
    <t>28680004</t>
  </si>
  <si>
    <t>vsakovací blok 600 x 300 x 600 mm  (ŠxVxD)</t>
  </si>
  <si>
    <t>vsakovací blok 600 x 600 x 600 mm (ŠxVxD)</t>
  </si>
  <si>
    <t>vsakovací blok kontrolní 600 x 600 mm (jedná se o 1 komponent: 4 ks na 1 box 600 x 600 x 600 mm)</t>
  </si>
  <si>
    <t xml:space="preserve">box konektor – mašlička </t>
  </si>
  <si>
    <t>spojovací clip</t>
  </si>
  <si>
    <t>smykový konektor</t>
  </si>
  <si>
    <t>koncová stěna pro kontrolní box, předformované otvory</t>
  </si>
  <si>
    <t>geotextilie  200/m2, šíře 2 m – role 100 m2, PP</t>
  </si>
  <si>
    <t>hydroizolační jednovrstvá syntetická fólie PVC-P tl. 1,5 mm, šířka pásu 2100 mm, role 42 m2, barva černá</t>
  </si>
  <si>
    <t>28697903</t>
  </si>
  <si>
    <t>poklop celolitinový s odvětráním</t>
  </si>
  <si>
    <t>Jímka 1100 , H = 2,526 m (2,026 + 0,5 m)</t>
  </si>
  <si>
    <t>filtr DN 250</t>
  </si>
  <si>
    <t>filtrační návrlek DN 250</t>
  </si>
  <si>
    <t>nátrubek DN 110</t>
  </si>
  <si>
    <t>nátrubek DN 250</t>
  </si>
  <si>
    <t>28697904</t>
  </si>
  <si>
    <t>Jímka 1100 , H = 2,0 m (1,5 + 0,5 m)</t>
  </si>
  <si>
    <t>bezpečnostní přepad DN 250 s regulací průtoku</t>
  </si>
  <si>
    <t>969021131R00</t>
  </si>
  <si>
    <t xml:space="preserve">Vybourání kanalizačního potrubí DN do 300 mm </t>
  </si>
  <si>
    <t>969031001</t>
  </si>
  <si>
    <t xml:space="preserve">Demontáž uliční vpusti betonové vč. mříže </t>
  </si>
  <si>
    <t>998276101R00</t>
  </si>
  <si>
    <t xml:space="preserve">Přesun hmot, trubní vedení plastová, otevř. výkop </t>
  </si>
  <si>
    <t xml:space="preserve">        REKAPITULACE  STAVEBNÍCH  DÍLŮ</t>
  </si>
  <si>
    <t xml:space="preserve">     CELKEM  OBJEKT</t>
  </si>
  <si>
    <t>SO 003  Soupis prací</t>
  </si>
  <si>
    <t>větev V7,9:184,0*0,6*0,9</t>
  </si>
  <si>
    <t>1 stranné v souběhu s kanalizací:(23,6+71,0)*0,9</t>
  </si>
  <si>
    <t>2 straně mimo souběh s kanalizací:87,4*0,9*2+1,5*1,45*2*2</t>
  </si>
  <si>
    <t>30%:(99,36+4,73)*0,3</t>
  </si>
  <si>
    <t>zpět do zásypů:59,6</t>
  </si>
  <si>
    <t>zbývající výkopy na skládku:99,36+4,73-59,4</t>
  </si>
  <si>
    <t>skládka:44,69</t>
  </si>
  <si>
    <t>potrubí:184,0*0,6*(0,9-0,1-0,3)</t>
  </si>
  <si>
    <t>vodovod:184,0*0,6*0,3</t>
  </si>
  <si>
    <t>184,0*0,6+1,5*1,5*2</t>
  </si>
  <si>
    <t>potrubí:184,0*0,6*0,1</t>
  </si>
  <si>
    <t>871161121R00</t>
  </si>
  <si>
    <t xml:space="preserve">Montáž trubek polyetylenových ve výkopu d 32 mm </t>
  </si>
  <si>
    <t>871812112</t>
  </si>
  <si>
    <t xml:space="preserve">Montáž napojení vodovodní přípojky DN 20 </t>
  </si>
  <si>
    <t>879171111</t>
  </si>
  <si>
    <t xml:space="preserve">Montáž napojení vodovodní přípojky DN 32 </t>
  </si>
  <si>
    <t>28612001</t>
  </si>
  <si>
    <t>HD-PE tlaková voda PE 100, SDR 11 d 32x3,0 mm černá s modrými pruhy</t>
  </si>
  <si>
    <t>28613000</t>
  </si>
  <si>
    <t>Tvarovka plastová voda elektro T kus 90° redukovaný SDR 11 d 40/32  PE 100</t>
  </si>
  <si>
    <t>28613001</t>
  </si>
  <si>
    <t>Tvarovka plastová voda elektroredukce SDR 11 d 32/25  PE 100</t>
  </si>
  <si>
    <t>28613002</t>
  </si>
  <si>
    <t>Tvarovka plastová voda elektroredukce SDR 11 d 40/32  PE 100</t>
  </si>
  <si>
    <t>28613004</t>
  </si>
  <si>
    <t>Tvarovka plastová voda elektrokoleno 90° SDR 11 d 32 PE 100</t>
  </si>
  <si>
    <t>28613005</t>
  </si>
  <si>
    <t>Tvarovka plastová voda elektrokoleno 45° SDR 11 d 32  PE 100</t>
  </si>
  <si>
    <t>28613007</t>
  </si>
  <si>
    <t>Tvarovka plastová voda elektrospojka SDR 11 d 32 PE 100</t>
  </si>
  <si>
    <t>Kulový uzávěr s odvodněním DN 20, závit vnitřní- vnitřní, niklovaná mosaz</t>
  </si>
  <si>
    <t xml:space="preserve">Hloubení šachet v hor.3 nad 100 m3 </t>
  </si>
  <si>
    <r>
      <t xml:space="preserve">Příplatek k vod. přemístění hor.1-4 za další 1 km </t>
    </r>
    <r>
      <rPr>
        <b/>
        <i/>
        <sz val="8"/>
        <rFont val="Arial"/>
        <family val="2"/>
        <charset val="238"/>
      </rPr>
      <t>5x</t>
    </r>
  </si>
  <si>
    <t>zbývající výkopy na skládku: 5*44,69</t>
  </si>
  <si>
    <t>RT 3- 1/3 výkopů v chodníku (odpočet z hloubek výkopů skladby komunikace 0,5 m), 2/3 v nezpevněném terénu:(1,3*4,6+2,0*6,0)*0,5*1,4+(2,1*4,6+2,8*6,0)*0,5*1,4</t>
  </si>
  <si>
    <t>132301212R00</t>
  </si>
  <si>
    <t xml:space="preserve">Hloubení rýh šířky do 200 cm v hor.4 do 1000 m3 </t>
  </si>
  <si>
    <t>větev G:</t>
  </si>
  <si>
    <t>Śf-Šc:32,3*0,8*(0,98+1,35)*0,5+35,2*0,8*(1,35+1,74)*0,5</t>
  </si>
  <si>
    <t>36,3*0,8*(1,71+0,9)*0,5</t>
  </si>
  <si>
    <t>větev G1:</t>
  </si>
  <si>
    <t>Š31-ÚV79:36,7*0,8*(1,71+0,8)*0,5</t>
  </si>
  <si>
    <t>přípojky k ÚV (G):</t>
  </si>
  <si>
    <t>ÚV76:1,5*0,8*(1,17+0,3)*0,5</t>
  </si>
  <si>
    <t>ÚV77:1,5*0,8*(1,55+0,3)*0,5</t>
  </si>
  <si>
    <t>ÚV80,81:1,5*0,8*(1,31+0,3)*0,5*2</t>
  </si>
  <si>
    <t>ÚV78:1,5*0,8*(1,51+0,3)*0,5</t>
  </si>
  <si>
    <t>k DV:(7,0+2,5)*0,8*0,80</t>
  </si>
  <si>
    <t>větev H:</t>
  </si>
  <si>
    <t>Še-Š33:42,5*0,8*0,8+38,0*0,8*0,8</t>
  </si>
  <si>
    <t>přípojky k ÚV (H):</t>
  </si>
  <si>
    <t>ÚV82,83,84:1,0*0,8*0,3*3</t>
  </si>
  <si>
    <t>ÚV85:2,5*0,8*0,8</t>
  </si>
  <si>
    <t>šachty Š30-33:1,35+1,74+0,8*2</t>
  </si>
  <si>
    <t>hloubky x šířky:4,69*1,5*1,5</t>
  </si>
  <si>
    <t>Še:2,0*2,0*1,98</t>
  </si>
  <si>
    <t>Šf:2,0*2,0*1,98</t>
  </si>
  <si>
    <t>Šg:2,0*2,0*2,0</t>
  </si>
  <si>
    <t>rýhy od RT3 k Še:3,0*0,8*1,3</t>
  </si>
  <si>
    <t>rýhy od RT3 k Šf a DV:3,0*0,8*1,3+2,0*0,8*0,8</t>
  </si>
  <si>
    <t>rýha od ET3 k Šg:0,5*0,8*1,3</t>
  </si>
  <si>
    <t>rýhy 2 strana:(213,28+8,04)/0,8*2</t>
  </si>
  <si>
    <t>šachty Š30-33:(1,5*4-0,8*2)*(1,35+1,74+0,8*2)</t>
  </si>
  <si>
    <t>Še,f,g:(2,0*4-0,8*2)*(1,9*2+2,0)</t>
  </si>
  <si>
    <t>30% z výkopů:(31,11+255,72)*0,3</t>
  </si>
  <si>
    <t>zpět do zásypů:151,8</t>
  </si>
  <si>
    <t>zbývající výkopy na skládku:31,11+255,72-151,8</t>
  </si>
  <si>
    <t>meziskládka:31,11+255,72</t>
  </si>
  <si>
    <t>skládka:135,03</t>
  </si>
  <si>
    <t>výkopy rýh:213,28+8,04</t>
  </si>
  <si>
    <t>odpočet obsypy potrubí + lože:-72,06-20,33</t>
  </si>
  <si>
    <t>odpočet ÚV a DV:-0,3*0,3*(0,2*8+0,7*2)-0,3*0,3*0,7*3</t>
  </si>
  <si>
    <t>kolem Š30-33:(1,5*1,5-3,14*0,25*0,25)*(1,35+1,76+0,8*2)</t>
  </si>
  <si>
    <t>nad RT3 -1/3 v chodníku a 2/3 v rerénu nezpevn.:1,4*6,0*0,60+2,8*6,0*0,1</t>
  </si>
  <si>
    <t>kolem Še,f,g.:(2,0*2,0-3,14*0,55*0,55)*(0,2*2+0,60)</t>
  </si>
  <si>
    <t>zásyp šachet po vybourání vpustí UV (upřesnit výměry):0,6*0,6*1,8*6</t>
  </si>
  <si>
    <t>kanalizační potrubí:251,0*0,8*0,40</t>
  </si>
  <si>
    <t>odpočet potrubí:-3,14*0,125*0,125*110,3-3,14*0,1*0,1*42,5-3,14*0,08*0,08*51,2</t>
  </si>
  <si>
    <t>-3,14*0,065*0,065*27,7-3,14*0,05*0,05*15,5</t>
  </si>
  <si>
    <t>RT3:(3,6*4,8+4,8*6,0)*0,5*1,1-2,4*3,6*0,9</t>
  </si>
  <si>
    <t>Še,f,g:(2,0*2,0-3,14*0,55*0,55)*(1,8*2+1,6)</t>
  </si>
  <si>
    <t>251,0*0,8+1,5*1,5*4+2,0*2,0*3+3,4*4,6</t>
  </si>
  <si>
    <t>251,0*0,8+1,5*1,5*4+2,0*2,0*3+4,8*6,0-0,30*0,30*4-3,14*0,3*0,3*3</t>
  </si>
  <si>
    <t>obsypy objektů:33,43*1,87</t>
  </si>
  <si>
    <t>potrubí kanalizace:251,0*0,80*0,10</t>
  </si>
  <si>
    <t>Š30-33:0,8*0,8*4*0,10</t>
  </si>
  <si>
    <t>RT3:3,4*4,6*0,20</t>
  </si>
  <si>
    <t>Še,f,g:2,0*2,0*0,10*3</t>
  </si>
  <si>
    <t>pod RT3:3,6*4,8*0,10</t>
  </si>
  <si>
    <t>pod RT3:(3,6+4,8)*2*0,10</t>
  </si>
  <si>
    <t>větev G:1,5</t>
  </si>
  <si>
    <t>ÚV76-77:1,5*2</t>
  </si>
  <si>
    <t>ÚV80-81:1,0*2</t>
  </si>
  <si>
    <t>k DV:1,0+2,0</t>
  </si>
  <si>
    <t>přípojka k ÚV78:1,0</t>
  </si>
  <si>
    <t>přípojka k ÚV 82-85:1,0*3+2,0</t>
  </si>
  <si>
    <t>větev G k DV:5,0</t>
  </si>
  <si>
    <t>větev G1:22,7</t>
  </si>
  <si>
    <t>větev G1:13,2</t>
  </si>
  <si>
    <t>větev H:38,0</t>
  </si>
  <si>
    <t>větev H:42,5</t>
  </si>
  <si>
    <t>větev G:103,8</t>
  </si>
  <si>
    <t>od RT3 k Šf:3,0</t>
  </si>
  <si>
    <t>od RT3 k Še a Šg:3,0+0,5</t>
  </si>
  <si>
    <t>k dvorním vtokům DV:2*3</t>
  </si>
  <si>
    <t>k ÚV76-85:10*2</t>
  </si>
  <si>
    <t>k UV 79:1</t>
  </si>
  <si>
    <t>k DV:1</t>
  </si>
  <si>
    <t>k DV :1</t>
  </si>
  <si>
    <t>kÚV 84:1</t>
  </si>
  <si>
    <t>160/125:</t>
  </si>
  <si>
    <t>k ÚV78:1</t>
  </si>
  <si>
    <t>k ÚV 82,83:2</t>
  </si>
  <si>
    <t>877363121R00</t>
  </si>
  <si>
    <t xml:space="preserve">Montáž tvarovek odboč. plast. gum. kroužek DN 250 </t>
  </si>
  <si>
    <t>odbočka 250/125:</t>
  </si>
  <si>
    <t>větev G:1</t>
  </si>
  <si>
    <t>odbočka 250/110:</t>
  </si>
  <si>
    <t>větev G k ÚV:1+4</t>
  </si>
  <si>
    <t>větev H:1</t>
  </si>
  <si>
    <t>892855115R00</t>
  </si>
  <si>
    <t xml:space="preserve">Kontrola kanalizace TV kamerou do 500 m </t>
  </si>
  <si>
    <t>nová kanalizace:251,0+0,425*4+1,0*4</t>
  </si>
  <si>
    <t>stávající kanalizace-kontrola:40+11+24</t>
  </si>
  <si>
    <t>ÚV 76-85:10</t>
  </si>
  <si>
    <t>DV:3</t>
  </si>
  <si>
    <t>895971211</t>
  </si>
  <si>
    <t>Montáž retenční   galerie , šachet  Še, Šf, Šg včetně izolace  RT3</t>
  </si>
  <si>
    <t>895979001</t>
  </si>
  <si>
    <t xml:space="preserve">Doprava RT2 </t>
  </si>
  <si>
    <t>Š33:1</t>
  </si>
  <si>
    <t>Š32:1</t>
  </si>
  <si>
    <t>Šachta, D 425 mm, dl.šach.roury 2,0 m, sběrná dno KG D 250 mm, poklop litina 12,5 t</t>
  </si>
  <si>
    <t>Š30:1</t>
  </si>
  <si>
    <t>894431333RCL</t>
  </si>
  <si>
    <t>Šachta, D 425 mm, dl.šach.roury 3,0 m, sběrná dno KG D 250 mm, poklop litina 12,5 t</t>
  </si>
  <si>
    <t>zkrácení šachty na výšku 2,5 m:</t>
  </si>
  <si>
    <t>Š31:1</t>
  </si>
  <si>
    <t>15,5*1,015</t>
  </si>
  <si>
    <t>27,7*1,015</t>
  </si>
  <si>
    <t>51,2*1,015</t>
  </si>
  <si>
    <t>42,5*1,015</t>
  </si>
  <si>
    <t>110,3*1,015</t>
  </si>
  <si>
    <t>28652015</t>
  </si>
  <si>
    <t>Odbočka kanalizační  160/ 125/45° PVC</t>
  </si>
  <si>
    <t>28652016</t>
  </si>
  <si>
    <t>Odbočka kanalizační  250/ 110/45° PVC</t>
  </si>
  <si>
    <t>28652017</t>
  </si>
  <si>
    <t>Odbočka kanalizační  250/ 125/45° PVC</t>
  </si>
  <si>
    <t>ÚV 76-78,80-84:8</t>
  </si>
  <si>
    <t>ÚV 79,85,86:3</t>
  </si>
  <si>
    <t>Velkokapacitní dvorní vtok DN110 svislý odtok mřížka LT 260/260 mm, odkalovací koš (12,5 t)  DV</t>
  </si>
  <si>
    <t>Velkokapacitní dvorní vtok DN110 svislý odtok mřížka nerez 226/226 mm, odkalovací koš (1,5 t)  Dva</t>
  </si>
  <si>
    <t>28697901</t>
  </si>
  <si>
    <t>Retenční  galerie 2,4 x 3,6 x 0,9 m, izolace retenční objem 7,39 m3, RT3 obsahuje:</t>
  </si>
  <si>
    <t>vsakovací blok 600 x 300 x 600 mm (ŠxVxD) s kanálkem DN 180</t>
  </si>
  <si>
    <t>28697902</t>
  </si>
  <si>
    <t>Šachta kanalizační vtoková se sedimentačním prostorem a filtrem pevných částic DN 200, H = 2,28 m    Še</t>
  </si>
  <si>
    <t>filtr DN 200</t>
  </si>
  <si>
    <t>filtrační návrlek DN 200</t>
  </si>
  <si>
    <t>nátrubek DN 200</t>
  </si>
  <si>
    <t>Šachta kanalizační vtoková se sedimentačním prostorem a filtrem pevných částic DN 250, H = 2,28 m    Še</t>
  </si>
  <si>
    <t>Šachta kanalizažní odtoková s regulovaným odtokem a bezpečnostním přepadem DN 250, H = 1,91 m Šg obsahuje:</t>
  </si>
  <si>
    <t>v místě nového potrubí:5,0+16,0+1,0*4</t>
  </si>
  <si>
    <t>upřesnit- průchod základem pro potrubí k Šc:1</t>
  </si>
  <si>
    <r>
      <t>Příplatek za dopravu suti po suchu za další 1 km</t>
    </r>
    <r>
      <rPr>
        <b/>
        <i/>
        <sz val="8"/>
        <rFont val="Arial"/>
        <family val="2"/>
        <charset val="238"/>
      </rPr>
      <t xml:space="preserve"> 14 x</t>
    </r>
  </si>
  <si>
    <t>1313011112R00</t>
  </si>
  <si>
    <t xml:space="preserve">Hloubení nezapaž. jam hor.4 do 1000 m3, STROJNĚ </t>
  </si>
  <si>
    <r>
      <t xml:space="preserve">Příplatek k vod. přemístění hor.1-4 za další 1 km </t>
    </r>
    <r>
      <rPr>
        <b/>
        <i/>
        <sz val="8"/>
        <rFont val="Arial"/>
        <family val="2"/>
        <charset val="238"/>
      </rPr>
      <t>5 x</t>
    </r>
  </si>
  <si>
    <t>5*135,03</t>
  </si>
  <si>
    <t>zemina pro zásypy</t>
  </si>
  <si>
    <t>Provozní vlivy</t>
  </si>
  <si>
    <t>březen 2021</t>
  </si>
  <si>
    <t>?</t>
  </si>
  <si>
    <t xml:space="preserve">  Celkové náklady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</si>
</sst>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_(#,##0.0_);[Red]\-\ #,##0.0_);&quot;–&quot;??;_(@_)"/>
    <numFmt numFmtId="166" formatCode="_-* #,##0.0\ &quot;Kč&quot;_-;\-* #,##0.0\ &quot;Kč&quot;_-;_-* &quot;-&quot;??\ &quot;Kč&quot;_-;_-@_-"/>
    <numFmt numFmtId="167" formatCode="_(#,##0_);[Red]\-\ #,##0_);&quot;–&quot;??;_(@_)"/>
    <numFmt numFmtId="168" formatCode="_(#,##0.00000_);[Red]\-\ #,##0.00000_);&quot;–&quot;??;_(@_)"/>
    <numFmt numFmtId="169" formatCode="_(#,##0.00_);[Red]\-\ #,##0.00_);&quot;–&quot;??;_(@_)"/>
    <numFmt numFmtId="170" formatCode="0.0"/>
    <numFmt numFmtId="171" formatCode="0.0000"/>
    <numFmt numFmtId="172" formatCode="0.000"/>
    <numFmt numFmtId="173" formatCode="#,##0.00_ ;\-#,##0.00\ "/>
    <numFmt numFmtId="174" formatCode="_(#,##0.000_);[Red]\-\ #,##0.000_);&quot;–&quot;??;_(@_)"/>
    <numFmt numFmtId="175" formatCode="_-* #,##0\ &quot;Kč&quot;_-;\-* #,##0\ &quot;Kč&quot;_-;_-* &quot;-&quot;??\ &quot;Kč&quot;_-;_-@_-"/>
    <numFmt numFmtId="176" formatCode="#,##0.0"/>
    <numFmt numFmtId="177" formatCode="0.000000"/>
    <numFmt numFmtId="178" formatCode="#,##0.0_ ;\-#,##0.0\ "/>
  </numFmts>
  <fonts count="9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8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7"/>
      <name val="Arial CE"/>
      <charset val="238"/>
    </font>
    <font>
      <sz val="7"/>
      <color rgb="FFFF0000"/>
      <name val="Arial CE"/>
      <charset val="238"/>
    </font>
    <font>
      <b/>
      <sz val="9"/>
      <color indexed="10"/>
      <name val="Arial CE"/>
      <charset val="238"/>
    </font>
    <font>
      <sz val="8"/>
      <color indexed="18"/>
      <name val="Arial"/>
      <family val="2"/>
      <charset val="238"/>
    </font>
    <font>
      <sz val="8"/>
      <color indexed="18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9"/>
      <color indexed="18"/>
      <name val="Arial Narrow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i/>
      <sz val="11"/>
      <color rgb="FF000000"/>
      <name val="Segoe UI"/>
      <family val="2"/>
      <charset val="238"/>
    </font>
    <font>
      <i/>
      <vertAlign val="superscript"/>
      <sz val="11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b/>
      <i/>
      <vertAlign val="superscript"/>
      <sz val="11"/>
      <color rgb="FF000000"/>
      <name val="Segoe U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002060"/>
      <name val="Arial Narrow"/>
      <family val="2"/>
      <charset val="238"/>
    </font>
    <font>
      <sz val="10"/>
      <color rgb="FF00206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1"/>
      <color rgb="FF002060"/>
      <name val="Arial"/>
      <family val="2"/>
      <charset val="238"/>
    </font>
    <font>
      <sz val="9"/>
      <name val="Arial CE"/>
    </font>
    <font>
      <i/>
      <sz val="9"/>
      <color rgb="FF002060"/>
      <name val="Arial"/>
      <family val="2"/>
      <charset val="238"/>
    </font>
    <font>
      <i/>
      <u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i/>
      <vertAlign val="superscript"/>
      <sz val="9"/>
      <color rgb="FF000000"/>
      <name val="Arial"/>
      <family val="2"/>
      <charset val="238"/>
    </font>
    <font>
      <sz val="9"/>
      <color indexed="18"/>
      <name val="Arial"/>
      <family val="2"/>
      <charset val="238"/>
    </font>
    <font>
      <i/>
      <sz val="9"/>
      <color indexed="18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0000"/>
      <name val="Segoe UI"/>
      <family val="2"/>
      <charset val="238"/>
    </font>
    <font>
      <vertAlign val="superscript"/>
      <sz val="9"/>
      <color rgb="FF000000"/>
      <name val="Segoe UI"/>
      <family val="2"/>
      <charset val="238"/>
    </font>
    <font>
      <i/>
      <sz val="9"/>
      <name val="Arial Narrow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sz val="11"/>
      <name val="Arial CE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2060"/>
      <name val="Arial"/>
      <family val="2"/>
      <charset val="238"/>
    </font>
    <font>
      <i/>
      <vertAlign val="superscript"/>
      <sz val="9"/>
      <color rgb="FF00206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002060"/>
      <name val="Arial"/>
      <family val="2"/>
      <charset val="238"/>
    </font>
    <font>
      <sz val="9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rgb="FF002060"/>
      <name val="Arial"/>
      <family val="2"/>
      <charset val="238"/>
    </font>
    <font>
      <b/>
      <sz val="14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7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8"/>
      <name val="Arial"/>
      <family val="2"/>
      <charset val="238"/>
    </font>
    <font>
      <sz val="18"/>
      <color rgb="FF002060"/>
      <name val="Wingdings"/>
      <charset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indexed="31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61" fillId="0" borderId="0"/>
    <xf numFmtId="0" fontId="61" fillId="0" borderId="0"/>
    <xf numFmtId="0" fontId="2" fillId="0" borderId="0"/>
    <xf numFmtId="44" fontId="2" fillId="0" borderId="0" applyFill="0" applyBorder="0" applyAlignment="0" applyProtection="0"/>
  </cellStyleXfs>
  <cellXfs count="482">
    <xf numFmtId="0" fontId="0" fillId="0" borderId="0" xfId="0"/>
    <xf numFmtId="164" fontId="3" fillId="2" borderId="1" xfId="2" applyNumberFormat="1" applyFont="1" applyFill="1" applyBorder="1" applyProtection="1">
      <protection locked="0"/>
    </xf>
    <xf numFmtId="0" fontId="5" fillId="2" borderId="2" xfId="3" applyFont="1" applyFill="1" applyBorder="1" applyAlignment="1" applyProtection="1">
      <alignment vertical="center"/>
      <protection locked="0"/>
    </xf>
    <xf numFmtId="4" fontId="6" fillId="2" borderId="2" xfId="3" applyNumberFormat="1" applyFont="1" applyFill="1" applyBorder="1" applyAlignment="1" applyProtection="1">
      <alignment vertical="center"/>
      <protection locked="0"/>
    </xf>
    <xf numFmtId="4" fontId="7" fillId="2" borderId="2" xfId="3" applyNumberFormat="1" applyFont="1" applyFill="1" applyBorder="1" applyAlignment="1" applyProtection="1">
      <alignment vertical="center"/>
      <protection locked="0"/>
    </xf>
    <xf numFmtId="2" fontId="8" fillId="2" borderId="2" xfId="3" applyNumberFormat="1" applyFont="1" applyFill="1" applyBorder="1" applyAlignment="1" applyProtection="1">
      <alignment horizontal="left" vertical="top"/>
      <protection locked="0"/>
    </xf>
    <xf numFmtId="165" fontId="0" fillId="2" borderId="2" xfId="0" applyNumberFormat="1" applyFill="1" applyBorder="1" applyAlignment="1" applyProtection="1">
      <alignment horizontal="center"/>
      <protection locked="0"/>
    </xf>
    <xf numFmtId="49" fontId="10" fillId="2" borderId="2" xfId="0" applyNumberFormat="1" applyFont="1" applyFill="1" applyBorder="1" applyProtection="1">
      <protection locked="0"/>
    </xf>
    <xf numFmtId="166" fontId="11" fillId="2" borderId="3" xfId="1" applyNumberFormat="1" applyFont="1" applyFill="1" applyBorder="1" applyAlignment="1" applyProtection="1">
      <alignment vertical="center"/>
      <protection locked="0"/>
    </xf>
    <xf numFmtId="166" fontId="12" fillId="2" borderId="0" xfId="1" applyNumberFormat="1" applyFont="1" applyFill="1" applyBorder="1" applyAlignment="1" applyProtection="1">
      <alignment vertical="center"/>
      <protection locked="0"/>
    </xf>
    <xf numFmtId="166" fontId="11" fillId="2" borderId="0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4" xfId="2" applyFill="1" applyBorder="1" applyProtection="1">
      <protection locked="0"/>
    </xf>
    <xf numFmtId="0" fontId="5" fillId="2" borderId="5" xfId="3" applyFont="1" applyFill="1" applyBorder="1" applyAlignment="1" applyProtection="1">
      <alignment vertical="center"/>
      <protection locked="0"/>
    </xf>
    <xf numFmtId="4" fontId="6" fillId="2" borderId="5" xfId="3" applyNumberFormat="1" applyFont="1" applyFill="1" applyBorder="1" applyAlignment="1" applyProtection="1">
      <alignment vertical="center"/>
      <protection locked="0"/>
    </xf>
    <xf numFmtId="4" fontId="5" fillId="2" borderId="5" xfId="3" applyNumberFormat="1" applyFont="1" applyFill="1" applyBorder="1" applyAlignment="1" applyProtection="1">
      <alignment vertical="center"/>
      <protection locked="0"/>
    </xf>
    <xf numFmtId="2" fontId="13" fillId="2" borderId="5" xfId="3" applyNumberFormat="1" applyFont="1" applyFill="1" applyBorder="1" applyAlignment="1" applyProtection="1">
      <alignment horizontal="left" vertical="center"/>
      <protection locked="0"/>
    </xf>
    <xf numFmtId="165" fontId="0" fillId="2" borderId="5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Protection="1">
      <protection locked="0"/>
    </xf>
    <xf numFmtId="166" fontId="11" fillId="2" borderId="6" xfId="1" applyNumberFormat="1" applyFont="1" applyFill="1" applyBorder="1" applyAlignment="1" applyProtection="1">
      <alignment vertical="center"/>
      <protection locked="0"/>
    </xf>
    <xf numFmtId="49" fontId="14" fillId="2" borderId="7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8" xfId="0" applyNumberFormat="1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2" fontId="1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9" xfId="0" applyNumberFormat="1" applyFont="1" applyFill="1" applyBorder="1" applyAlignment="1" applyProtection="1">
      <alignment horizontal="center" vertical="center"/>
      <protection locked="0"/>
    </xf>
    <xf numFmtId="49" fontId="16" fillId="2" borderId="0" xfId="0" applyNumberFormat="1" applyFont="1" applyFill="1" applyAlignment="1" applyProtection="1">
      <alignment horizontal="center" vertical="center"/>
      <protection locked="0"/>
    </xf>
    <xf numFmtId="49" fontId="14" fillId="2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center"/>
      <protection locked="0"/>
    </xf>
    <xf numFmtId="2" fontId="18" fillId="0" borderId="0" xfId="0" applyNumberFormat="1" applyFont="1" applyAlignment="1" applyProtection="1">
      <alignment horizontal="center"/>
      <protection locked="0"/>
    </xf>
    <xf numFmtId="165" fontId="18" fillId="0" borderId="0" xfId="0" applyNumberFormat="1" applyFont="1" applyAlignment="1" applyProtection="1">
      <alignment horizontal="center"/>
      <protection locked="0"/>
    </xf>
    <xf numFmtId="167" fontId="18" fillId="0" borderId="0" xfId="0" applyNumberFormat="1" applyFont="1" applyProtection="1">
      <protection locked="0"/>
    </xf>
    <xf numFmtId="169" fontId="17" fillId="0" borderId="0" xfId="0" applyNumberFormat="1" applyFont="1" applyProtection="1">
      <protection locked="0"/>
    </xf>
    <xf numFmtId="165" fontId="19" fillId="0" borderId="0" xfId="0" applyNumberFormat="1" applyFont="1" applyProtection="1">
      <protection locked="0"/>
    </xf>
    <xf numFmtId="165" fontId="20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68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0" xfId="0" applyNumberFormat="1" applyFont="1" applyAlignment="1" applyProtection="1">
      <alignment horizontal="center" vertical="top"/>
      <protection locked="0"/>
    </xf>
    <xf numFmtId="49" fontId="21" fillId="0" borderId="11" xfId="0" applyNumberFormat="1" applyFont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 indent="1"/>
    </xf>
    <xf numFmtId="0" fontId="10" fillId="3" borderId="10" xfId="0" applyFont="1" applyFill="1" applyBorder="1"/>
    <xf numFmtId="167" fontId="25" fillId="0" borderId="1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>
      <alignment horizontal="left"/>
    </xf>
    <xf numFmtId="0" fontId="10" fillId="3" borderId="10" xfId="0" applyFont="1" applyFill="1" applyBorder="1" applyAlignment="1">
      <alignment horizontal="left" vertical="top" wrapText="1"/>
    </xf>
    <xf numFmtId="170" fontId="10" fillId="3" borderId="10" xfId="0" applyNumberFormat="1" applyFont="1" applyFill="1" applyBorder="1" applyAlignment="1">
      <alignment horizontal="center" vertical="top" wrapText="1"/>
    </xf>
    <xf numFmtId="166" fontId="0" fillId="2" borderId="5" xfId="1" applyNumberFormat="1" applyFont="1" applyFill="1" applyBorder="1" applyProtection="1">
      <protection locked="0"/>
    </xf>
    <xf numFmtId="166" fontId="14" fillId="2" borderId="8" xfId="1" applyNumberFormat="1" applyFont="1" applyFill="1" applyBorder="1" applyAlignment="1" applyProtection="1">
      <alignment horizontal="center" vertical="center"/>
      <protection locked="0"/>
    </xf>
    <xf numFmtId="166" fontId="18" fillId="0" borderId="0" xfId="1" applyNumberFormat="1" applyFont="1" applyProtection="1">
      <protection locked="0"/>
    </xf>
    <xf numFmtId="166" fontId="10" fillId="3" borderId="10" xfId="1" applyNumberFormat="1" applyFont="1" applyFill="1" applyBorder="1" applyAlignment="1" applyProtection="1">
      <alignment horizontal="right" vertical="top"/>
      <protection locked="0"/>
    </xf>
    <xf numFmtId="166" fontId="0" fillId="0" borderId="0" xfId="1" applyNumberFormat="1" applyFont="1"/>
    <xf numFmtId="171" fontId="22" fillId="0" borderId="10" xfId="0" applyNumberFormat="1" applyFont="1" applyBorder="1" applyAlignment="1" applyProtection="1">
      <alignment horizontal="center" vertical="top"/>
      <protection locked="0"/>
    </xf>
    <xf numFmtId="171" fontId="9" fillId="2" borderId="2" xfId="0" applyNumberFormat="1" applyFont="1" applyFill="1" applyBorder="1" applyAlignment="1" applyProtection="1">
      <alignment horizontal="center" vertical="top"/>
      <protection locked="0"/>
    </xf>
    <xf numFmtId="171" fontId="9" fillId="2" borderId="5" xfId="0" applyNumberFormat="1" applyFont="1" applyFill="1" applyBorder="1" applyAlignment="1" applyProtection="1">
      <alignment horizontal="center" vertical="top"/>
      <protection locked="0"/>
    </xf>
    <xf numFmtId="171" fontId="17" fillId="0" borderId="0" xfId="0" applyNumberFormat="1" applyFont="1" applyAlignment="1" applyProtection="1">
      <alignment horizontal="center" vertical="top"/>
      <protection locked="0"/>
    </xf>
    <xf numFmtId="171" fontId="0" fillId="0" borderId="0" xfId="0" applyNumberFormat="1" applyAlignment="1">
      <alignment horizontal="center" vertical="top"/>
    </xf>
    <xf numFmtId="171" fontId="10" fillId="0" borderId="10" xfId="0" applyNumberFormat="1" applyFont="1" applyBorder="1" applyAlignment="1">
      <alignment horizontal="center" vertical="top"/>
    </xf>
    <xf numFmtId="167" fontId="25" fillId="0" borderId="12" xfId="0" applyNumberFormat="1" applyFont="1" applyBorder="1" applyAlignment="1" applyProtection="1">
      <alignment horizontal="center" vertical="top"/>
      <protection locked="0"/>
    </xf>
    <xf numFmtId="0" fontId="26" fillId="0" borderId="0" xfId="0" applyFont="1"/>
    <xf numFmtId="167" fontId="24" fillId="0" borderId="0" xfId="0" applyNumberFormat="1" applyFont="1" applyProtection="1">
      <protection locked="0"/>
    </xf>
    <xf numFmtId="170" fontId="10" fillId="3" borderId="10" xfId="0" applyNumberFormat="1" applyFont="1" applyFill="1" applyBorder="1" applyAlignment="1">
      <alignment horizontal="center" vertical="top"/>
    </xf>
    <xf numFmtId="172" fontId="10" fillId="2" borderId="2" xfId="0" applyNumberFormat="1" applyFont="1" applyFill="1" applyBorder="1" applyAlignment="1" applyProtection="1">
      <alignment horizontal="center"/>
      <protection locked="0"/>
    </xf>
    <xf numFmtId="172" fontId="10" fillId="2" borderId="5" xfId="0" applyNumberFormat="1" applyFont="1" applyFill="1" applyBorder="1" applyAlignment="1" applyProtection="1">
      <alignment horizontal="center"/>
      <protection locked="0"/>
    </xf>
    <xf numFmtId="172" fontId="15" fillId="2" borderId="8" xfId="0" applyNumberFormat="1" applyFont="1" applyFill="1" applyBorder="1" applyAlignment="1" applyProtection="1">
      <alignment horizontal="center" vertical="center"/>
      <protection locked="0"/>
    </xf>
    <xf numFmtId="172" fontId="22" fillId="0" borderId="10" xfId="0" applyNumberFormat="1" applyFont="1" applyBorder="1" applyAlignment="1" applyProtection="1">
      <alignment horizontal="center" vertical="top"/>
      <protection locked="0"/>
    </xf>
    <xf numFmtId="172" fontId="17" fillId="0" borderId="0" xfId="0" applyNumberFormat="1" applyFont="1" applyAlignment="1" applyProtection="1">
      <alignment horizontal="center"/>
      <protection locked="0"/>
    </xf>
    <xf numFmtId="172" fontId="0" fillId="0" borderId="0" xfId="0" applyNumberFormat="1" applyAlignment="1">
      <alignment horizontal="center"/>
    </xf>
    <xf numFmtId="172" fontId="10" fillId="0" borderId="10" xfId="0" applyNumberFormat="1" applyFont="1" applyBorder="1" applyAlignment="1">
      <alignment horizontal="center" vertical="top"/>
    </xf>
    <xf numFmtId="49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2" fontId="14" fillId="2" borderId="0" xfId="0" applyNumberFormat="1" applyFont="1" applyFill="1" applyBorder="1" applyAlignment="1" applyProtection="1">
      <alignment horizontal="center" vertical="center"/>
      <protection locked="0"/>
    </xf>
    <xf numFmtId="165" fontId="14" fillId="2" borderId="0" xfId="0" applyNumberFormat="1" applyFont="1" applyFill="1" applyBorder="1" applyAlignment="1" applyProtection="1">
      <alignment horizontal="center" vertical="center"/>
      <protection locked="0"/>
    </xf>
    <xf numFmtId="166" fontId="14" fillId="2" borderId="0" xfId="1" applyNumberFormat="1" applyFont="1" applyFill="1" applyBorder="1" applyAlignment="1" applyProtection="1">
      <alignment horizontal="center" vertical="center"/>
      <protection locked="0"/>
    </xf>
    <xf numFmtId="171" fontId="15" fillId="2" borderId="0" xfId="0" applyNumberFormat="1" applyFont="1" applyFill="1" applyBorder="1" applyAlignment="1" applyProtection="1">
      <alignment horizontal="center" vertical="top"/>
      <protection locked="0"/>
    </xf>
    <xf numFmtId="172" fontId="15" fillId="2" borderId="0" xfId="0" applyNumberFormat="1" applyFont="1" applyFill="1" applyBorder="1" applyAlignment="1" applyProtection="1">
      <alignment horizontal="center" vertical="center"/>
      <protection locked="0"/>
    </xf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27" fillId="3" borderId="10" xfId="0" applyFont="1" applyFill="1" applyBorder="1" applyAlignment="1">
      <alignment horizontal="left" vertical="top" wrapText="1"/>
    </xf>
    <xf numFmtId="0" fontId="27" fillId="3" borderId="10" xfId="0" applyFont="1" applyFill="1" applyBorder="1" applyAlignment="1">
      <alignment vertical="top" wrapText="1" indent="1"/>
    </xf>
    <xf numFmtId="2" fontId="27" fillId="3" borderId="10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10" fillId="0" borderId="0" xfId="0" applyFont="1" applyAlignment="1" applyProtection="1">
      <alignment horizontal="left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7" fontId="25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/>
    </xf>
    <xf numFmtId="171" fontId="9" fillId="0" borderId="13" xfId="0" applyNumberFormat="1" applyFont="1" applyBorder="1" applyAlignment="1" applyProtection="1">
      <alignment horizontal="center" vertical="top"/>
      <protection locked="0"/>
    </xf>
    <xf numFmtId="171" fontId="9" fillId="0" borderId="10" xfId="0" applyNumberFormat="1" applyFont="1" applyBorder="1" applyAlignment="1" applyProtection="1">
      <alignment horizontal="center" vertical="top"/>
      <protection locked="0"/>
    </xf>
    <xf numFmtId="171" fontId="9" fillId="0" borderId="14" xfId="0" applyNumberFormat="1" applyFont="1" applyBorder="1" applyAlignment="1" applyProtection="1">
      <alignment horizontal="center" vertical="top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7" fontId="10" fillId="0" borderId="0" xfId="0" applyNumberFormat="1" applyFont="1" applyProtection="1">
      <protection locked="0"/>
    </xf>
    <xf numFmtId="171" fontId="10" fillId="0" borderId="0" xfId="0" applyNumberFormat="1" applyFont="1" applyAlignment="1" applyProtection="1">
      <alignment horizontal="center" vertical="top"/>
      <protection locked="0"/>
    </xf>
    <xf numFmtId="172" fontId="10" fillId="0" borderId="0" xfId="0" applyNumberFormat="1" applyFont="1" applyAlignment="1" applyProtection="1">
      <alignment horizontal="center"/>
      <protection locked="0"/>
    </xf>
    <xf numFmtId="169" fontId="10" fillId="0" borderId="0" xfId="0" applyNumberFormat="1" applyFont="1" applyProtection="1">
      <protection locked="0"/>
    </xf>
    <xf numFmtId="165" fontId="10" fillId="0" borderId="0" xfId="0" applyNumberFormat="1" applyFont="1" applyProtection="1">
      <protection locked="0"/>
    </xf>
    <xf numFmtId="166" fontId="10" fillId="3" borderId="14" xfId="1" applyNumberFormat="1" applyFont="1" applyFill="1" applyBorder="1" applyAlignment="1" applyProtection="1">
      <alignment horizontal="right" vertical="top"/>
      <protection locked="0"/>
    </xf>
    <xf numFmtId="167" fontId="25" fillId="3" borderId="14" xfId="0" applyNumberFormat="1" applyFont="1" applyFill="1" applyBorder="1" applyAlignment="1" applyProtection="1">
      <alignment horizontal="center" vertical="top"/>
      <protection locked="0"/>
    </xf>
    <xf numFmtId="172" fontId="22" fillId="0" borderId="14" xfId="0" applyNumberFormat="1" applyFont="1" applyBorder="1" applyAlignment="1" applyProtection="1">
      <alignment horizontal="center" vertical="top"/>
      <protection locked="0"/>
    </xf>
    <xf numFmtId="165" fontId="22" fillId="0" borderId="14" xfId="0" applyNumberFormat="1" applyFont="1" applyBorder="1" applyAlignment="1" applyProtection="1">
      <alignment horizontal="center" vertical="top"/>
      <protection locked="0"/>
    </xf>
    <xf numFmtId="171" fontId="17" fillId="0" borderId="10" xfId="0" applyNumberFormat="1" applyFont="1" applyBorder="1" applyAlignment="1" applyProtection="1">
      <alignment horizontal="center" vertical="top"/>
      <protection locked="0"/>
    </xf>
    <xf numFmtId="165" fontId="20" fillId="0" borderId="0" xfId="0" applyNumberFormat="1" applyFont="1" applyAlignment="1" applyProtection="1">
      <alignment vertical="top"/>
      <protection locked="0"/>
    </xf>
    <xf numFmtId="165" fontId="19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7" fillId="0" borderId="10" xfId="0" applyFont="1" applyBorder="1" applyAlignment="1" applyProtection="1">
      <alignment horizontal="left" vertical="top"/>
      <protection locked="0"/>
    </xf>
    <xf numFmtId="165" fontId="18" fillId="0" borderId="10" xfId="0" applyNumberFormat="1" applyFont="1" applyBorder="1" applyAlignment="1" applyProtection="1">
      <alignment horizontal="center" vertical="top"/>
      <protection locked="0"/>
    </xf>
    <xf numFmtId="166" fontId="18" fillId="0" borderId="10" xfId="1" applyNumberFormat="1" applyFont="1" applyBorder="1" applyAlignment="1" applyProtection="1">
      <alignment vertical="top"/>
      <protection locked="0"/>
    </xf>
    <xf numFmtId="167" fontId="18" fillId="0" borderId="10" xfId="0" applyNumberFormat="1" applyFont="1" applyBorder="1" applyAlignment="1" applyProtection="1">
      <alignment vertical="top"/>
      <protection locked="0"/>
    </xf>
    <xf numFmtId="172" fontId="17" fillId="0" borderId="10" xfId="0" applyNumberFormat="1" applyFont="1" applyBorder="1" applyAlignment="1" applyProtection="1">
      <alignment horizontal="center" vertical="top"/>
      <protection locked="0"/>
    </xf>
    <xf numFmtId="169" fontId="17" fillId="0" borderId="10" xfId="0" applyNumberFormat="1" applyFont="1" applyBorder="1" applyAlignment="1" applyProtection="1">
      <alignment vertical="top"/>
      <protection locked="0"/>
    </xf>
    <xf numFmtId="165" fontId="19" fillId="0" borderId="10" xfId="0" applyNumberFormat="1" applyFont="1" applyBorder="1" applyAlignment="1" applyProtection="1">
      <alignment vertical="top"/>
      <protection locked="0"/>
    </xf>
    <xf numFmtId="0" fontId="10" fillId="3" borderId="10" xfId="0" applyFont="1" applyFill="1" applyBorder="1" applyAlignment="1">
      <alignment horizontal="center" vertical="top" wrapText="1"/>
    </xf>
    <xf numFmtId="2" fontId="27" fillId="0" borderId="10" xfId="0" applyNumberFormat="1" applyFont="1" applyBorder="1" applyAlignment="1" applyProtection="1">
      <alignment horizontal="center" vertical="top"/>
      <protection locked="0"/>
    </xf>
    <xf numFmtId="171" fontId="10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 vertical="top"/>
    </xf>
    <xf numFmtId="1" fontId="10" fillId="3" borderId="10" xfId="0" applyNumberFormat="1" applyFont="1" applyFill="1" applyBorder="1" applyAlignment="1" applyProtection="1">
      <alignment horizontal="center" vertical="top"/>
      <protection locked="0"/>
    </xf>
    <xf numFmtId="165" fontId="10" fillId="3" borderId="10" xfId="0" applyNumberFormat="1" applyFont="1" applyFill="1" applyBorder="1" applyAlignment="1" applyProtection="1">
      <alignment horizontal="center" vertical="top"/>
      <protection locked="0"/>
    </xf>
    <xf numFmtId="167" fontId="24" fillId="0" borderId="10" xfId="0" applyNumberFormat="1" applyFont="1" applyBorder="1" applyAlignment="1" applyProtection="1">
      <alignment horizontal="center" vertical="top"/>
      <protection locked="0"/>
    </xf>
    <xf numFmtId="0" fontId="32" fillId="3" borderId="10" xfId="0" applyFont="1" applyFill="1" applyBorder="1" applyAlignment="1">
      <alignment horizontal="center" vertical="top"/>
    </xf>
    <xf numFmtId="173" fontId="10" fillId="3" borderId="10" xfId="4" applyNumberFormat="1" applyFont="1" applyFill="1" applyBorder="1" applyAlignment="1">
      <alignment horizontal="center" vertical="top"/>
    </xf>
    <xf numFmtId="0" fontId="31" fillId="3" borderId="10" xfId="0" applyFont="1" applyFill="1" applyBorder="1" applyAlignment="1">
      <alignment horizontal="center" vertical="top"/>
    </xf>
    <xf numFmtId="174" fontId="10" fillId="3" borderId="10" xfId="0" applyNumberFormat="1" applyFont="1" applyFill="1" applyBorder="1" applyAlignment="1">
      <alignment vertical="top"/>
    </xf>
    <xf numFmtId="173" fontId="10" fillId="3" borderId="14" xfId="4" applyNumberFormat="1" applyFont="1" applyFill="1" applyBorder="1" applyAlignment="1">
      <alignment horizontal="center" vertical="top"/>
    </xf>
    <xf numFmtId="0" fontId="10" fillId="3" borderId="10" xfId="0" applyFont="1" applyFill="1" applyBorder="1" applyAlignment="1">
      <alignment vertical="top"/>
    </xf>
    <xf numFmtId="165" fontId="10" fillId="3" borderId="10" xfId="0" applyNumberFormat="1" applyFont="1" applyFill="1" applyBorder="1" applyAlignment="1">
      <alignment horizontal="center" vertical="top"/>
    </xf>
    <xf numFmtId="49" fontId="24" fillId="0" borderId="10" xfId="0" applyNumberFormat="1" applyFont="1" applyBorder="1" applyAlignment="1">
      <alignment horizontal="center" vertical="top"/>
    </xf>
    <xf numFmtId="0" fontId="10" fillId="0" borderId="0" xfId="0" applyFont="1" applyAlignment="1" applyProtection="1">
      <alignment vertical="top"/>
      <protection locked="0"/>
    </xf>
    <xf numFmtId="0" fontId="27" fillId="3" borderId="0" xfId="0" applyFont="1" applyFill="1" applyBorder="1" applyAlignment="1">
      <alignment horizontal="left" vertical="top" wrapText="1"/>
    </xf>
    <xf numFmtId="2" fontId="27" fillId="3" borderId="0" xfId="0" applyNumberFormat="1" applyFont="1" applyFill="1" applyBorder="1" applyAlignment="1">
      <alignment horizontal="center" vertical="top" wrapText="1"/>
    </xf>
    <xf numFmtId="0" fontId="30" fillId="3" borderId="10" xfId="0" applyFont="1" applyFill="1" applyBorder="1" applyAlignment="1">
      <alignment horizontal="center" vertical="top" wrapText="1"/>
    </xf>
    <xf numFmtId="165" fontId="10" fillId="3" borderId="10" xfId="0" applyNumberFormat="1" applyFont="1" applyFill="1" applyBorder="1" applyAlignment="1">
      <alignment horizontal="center" vertical="top" wrapText="1"/>
    </xf>
    <xf numFmtId="165" fontId="31" fillId="3" borderId="10" xfId="0" applyNumberFormat="1" applyFont="1" applyFill="1" applyBorder="1" applyAlignment="1">
      <alignment horizontal="center" vertical="top"/>
    </xf>
    <xf numFmtId="0" fontId="10" fillId="3" borderId="13" xfId="0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0" fillId="0" borderId="0" xfId="0" applyAlignment="1">
      <alignment vertical="top"/>
    </xf>
    <xf numFmtId="0" fontId="27" fillId="3" borderId="10" xfId="0" applyFont="1" applyFill="1" applyBorder="1" applyAlignment="1">
      <alignment horizontal="center" vertical="top" wrapText="1"/>
    </xf>
    <xf numFmtId="172" fontId="10" fillId="3" borderId="10" xfId="0" applyNumberFormat="1" applyFont="1" applyFill="1" applyBorder="1" applyAlignment="1">
      <alignment horizontal="center" vertical="top"/>
    </xf>
    <xf numFmtId="49" fontId="32" fillId="3" borderId="10" xfId="0" applyNumberFormat="1" applyFont="1" applyFill="1" applyBorder="1" applyAlignment="1">
      <alignment horizontal="center" vertical="top"/>
    </xf>
    <xf numFmtId="171" fontId="10" fillId="3" borderId="10" xfId="0" applyNumberFormat="1" applyFont="1" applyFill="1" applyBorder="1" applyAlignment="1">
      <alignment horizontal="center" vertical="top"/>
    </xf>
    <xf numFmtId="0" fontId="0" fillId="0" borderId="10" xfId="0" applyBorder="1"/>
    <xf numFmtId="0" fontId="10" fillId="4" borderId="10" xfId="0" applyFont="1" applyFill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2" fontId="10" fillId="3" borderId="10" xfId="0" applyNumberFormat="1" applyFont="1" applyFill="1" applyBorder="1" applyAlignment="1">
      <alignment horizontal="center" vertical="top" wrapText="1"/>
    </xf>
    <xf numFmtId="0" fontId="35" fillId="3" borderId="10" xfId="0" applyFont="1" applyFill="1" applyBorder="1" applyAlignment="1">
      <alignment horizontal="center" vertical="top" wrapText="1"/>
    </xf>
    <xf numFmtId="0" fontId="35" fillId="3" borderId="15" xfId="0" applyFont="1" applyFill="1" applyBorder="1" applyAlignment="1">
      <alignment horizontal="center" vertical="top" wrapText="1"/>
    </xf>
    <xf numFmtId="0" fontId="29" fillId="0" borderId="10" xfId="0" applyFont="1" applyBorder="1" applyAlignment="1" applyProtection="1">
      <alignment horizontal="right" vertical="center"/>
      <protection locked="0"/>
    </xf>
    <xf numFmtId="2" fontId="29" fillId="0" borderId="13" xfId="0" applyNumberFormat="1" applyFont="1" applyBorder="1" applyAlignment="1" applyProtection="1">
      <alignment horizontal="center" vertical="center"/>
      <protection locked="0"/>
    </xf>
    <xf numFmtId="0" fontId="37" fillId="3" borderId="13" xfId="0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2" borderId="17" xfId="2" applyFill="1" applyBorder="1" applyAlignment="1" applyProtection="1">
      <alignment vertical="center"/>
      <protection locked="0"/>
    </xf>
    <xf numFmtId="171" fontId="0" fillId="0" borderId="10" xfId="0" applyNumberFormat="1" applyBorder="1" applyAlignment="1">
      <alignment horizontal="center" vertical="top"/>
    </xf>
    <xf numFmtId="172" fontId="0" fillId="0" borderId="10" xfId="0" applyNumberFormat="1" applyBorder="1" applyAlignment="1">
      <alignment horizontal="center"/>
    </xf>
    <xf numFmtId="2" fontId="10" fillId="4" borderId="10" xfId="0" applyNumberFormat="1" applyFont="1" applyFill="1" applyBorder="1" applyAlignment="1">
      <alignment horizontal="center" vertical="top"/>
    </xf>
    <xf numFmtId="0" fontId="31" fillId="0" borderId="10" xfId="0" applyFont="1" applyBorder="1" applyAlignment="1">
      <alignment horizontal="center" vertical="top"/>
    </xf>
    <xf numFmtId="43" fontId="10" fillId="3" borderId="10" xfId="4" applyFont="1" applyFill="1" applyBorder="1" applyAlignment="1">
      <alignment horizontal="right" vertical="top" indent="1"/>
    </xf>
    <xf numFmtId="0" fontId="0" fillId="0" borderId="5" xfId="0" applyBorder="1"/>
    <xf numFmtId="175" fontId="39" fillId="0" borderId="0" xfId="1" applyNumberFormat="1" applyFont="1"/>
    <xf numFmtId="175" fontId="39" fillId="0" borderId="5" xfId="1" applyNumberFormat="1" applyFont="1" applyBorder="1"/>
    <xf numFmtId="175" fontId="40" fillId="0" borderId="0" xfId="1" applyNumberFormat="1" applyFont="1"/>
    <xf numFmtId="175" fontId="40" fillId="0" borderId="16" xfId="1" applyNumberFormat="1" applyFont="1" applyBorder="1" applyAlignment="1">
      <alignment vertical="center"/>
    </xf>
    <xf numFmtId="0" fontId="39" fillId="0" borderId="0" xfId="0" applyFont="1"/>
    <xf numFmtId="0" fontId="41" fillId="0" borderId="0" xfId="0" applyFont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39" fillId="0" borderId="0" xfId="0" applyFont="1" applyAlignment="1">
      <alignment horizontal="right" indent="2"/>
    </xf>
    <xf numFmtId="0" fontId="39" fillId="0" borderId="5" xfId="0" applyFont="1" applyBorder="1"/>
    <xf numFmtId="0" fontId="39" fillId="0" borderId="18" xfId="0" applyFont="1" applyBorder="1" applyAlignment="1">
      <alignment horizontal="right" vertical="center" indent="2"/>
    </xf>
    <xf numFmtId="0" fontId="2" fillId="0" borderId="0" xfId="5"/>
    <xf numFmtId="175" fontId="18" fillId="0" borderId="0" xfId="6" applyNumberFormat="1" applyFont="1"/>
    <xf numFmtId="0" fontId="42" fillId="0" borderId="0" xfId="5" applyFont="1" applyAlignment="1">
      <alignment horizontal="right"/>
    </xf>
    <xf numFmtId="0" fontId="43" fillId="0" borderId="0" xfId="5" applyFont="1" applyAlignment="1">
      <alignment horizontal="left"/>
    </xf>
    <xf numFmtId="0" fontId="43" fillId="0" borderId="0" xfId="5" applyFont="1"/>
    <xf numFmtId="164" fontId="3" fillId="2" borderId="2" xfId="2" applyNumberFormat="1" applyFont="1" applyFill="1" applyBorder="1" applyAlignment="1" applyProtection="1">
      <alignment vertical="center"/>
      <protection locked="0"/>
    </xf>
    <xf numFmtId="0" fontId="2" fillId="2" borderId="5" xfId="2" applyFill="1" applyBorder="1" applyAlignment="1" applyProtection="1">
      <alignment vertical="center"/>
      <protection locked="0"/>
    </xf>
    <xf numFmtId="0" fontId="43" fillId="0" borderId="5" xfId="5" applyFont="1" applyBorder="1"/>
    <xf numFmtId="0" fontId="44" fillId="2" borderId="19" xfId="5" applyFont="1" applyFill="1" applyBorder="1" applyAlignment="1">
      <alignment vertical="center"/>
    </xf>
    <xf numFmtId="0" fontId="2" fillId="2" borderId="20" xfId="5" applyFill="1" applyBorder="1"/>
    <xf numFmtId="175" fontId="44" fillId="2" borderId="21" xfId="6" applyNumberFormat="1" applyFont="1" applyFill="1" applyBorder="1" applyAlignment="1">
      <alignment vertical="center"/>
    </xf>
    <xf numFmtId="175" fontId="40" fillId="2" borderId="22" xfId="1" applyNumberFormat="1" applyFont="1" applyFill="1" applyBorder="1" applyAlignment="1">
      <alignment vertical="center"/>
    </xf>
    <xf numFmtId="49" fontId="6" fillId="2" borderId="3" xfId="3" applyNumberFormat="1" applyFont="1" applyFill="1" applyBorder="1" applyAlignment="1" applyProtection="1">
      <alignment horizontal="center" vertical="center"/>
      <protection locked="0"/>
    </xf>
    <xf numFmtId="0" fontId="44" fillId="0" borderId="0" xfId="5" applyFont="1" applyAlignment="1">
      <alignment horizontal="left" vertical="center"/>
    </xf>
    <xf numFmtId="49" fontId="45" fillId="0" borderId="0" xfId="5" applyNumberFormat="1" applyFont="1" applyAlignment="1">
      <alignment horizontal="left" indent="1"/>
    </xf>
    <xf numFmtId="175" fontId="46" fillId="0" borderId="0" xfId="6" applyNumberFormat="1" applyFont="1" applyAlignment="1">
      <alignment horizontal="center"/>
    </xf>
    <xf numFmtId="175" fontId="46" fillId="0" borderId="5" xfId="6" applyNumberFormat="1" applyFont="1" applyBorder="1" applyAlignment="1">
      <alignment horizontal="center"/>
    </xf>
    <xf numFmtId="0" fontId="41" fillId="0" borderId="0" xfId="0" applyFont="1"/>
    <xf numFmtId="0" fontId="2" fillId="0" borderId="0" xfId="5" applyAlignment="1">
      <alignment vertical="center"/>
    </xf>
    <xf numFmtId="175" fontId="39" fillId="0" borderId="0" xfId="6" applyNumberFormat="1" applyFont="1" applyAlignment="1">
      <alignment vertical="center"/>
    </xf>
    <xf numFmtId="176" fontId="10" fillId="3" borderId="10" xfId="4" applyNumberFormat="1" applyFont="1" applyFill="1" applyBorder="1" applyAlignment="1">
      <alignment horizontal="center" vertical="top"/>
    </xf>
    <xf numFmtId="0" fontId="30" fillId="3" borderId="10" xfId="0" applyFont="1" applyFill="1" applyBorder="1" applyAlignment="1">
      <alignment vertical="top" wrapText="1" indent="1"/>
    </xf>
    <xf numFmtId="49" fontId="47" fillId="3" borderId="23" xfId="0" applyNumberFormat="1" applyFont="1" applyFill="1" applyBorder="1" applyAlignment="1">
      <alignment horizontal="left" vertical="center" wrapText="1"/>
    </xf>
    <xf numFmtId="166" fontId="10" fillId="2" borderId="2" xfId="1" applyNumberFormat="1" applyFont="1" applyFill="1" applyBorder="1" applyProtection="1">
      <protection locked="0"/>
    </xf>
    <xf numFmtId="166" fontId="10" fillId="3" borderId="10" xfId="1" applyNumberFormat="1" applyFont="1" applyFill="1" applyBorder="1" applyAlignment="1">
      <alignment vertical="top"/>
    </xf>
    <xf numFmtId="166" fontId="27" fillId="3" borderId="10" xfId="1" applyNumberFormat="1" applyFont="1" applyFill="1" applyBorder="1" applyAlignment="1">
      <alignment horizontal="left" vertical="top" wrapText="1"/>
    </xf>
    <xf numFmtId="165" fontId="48" fillId="0" borderId="0" xfId="0" applyNumberFormat="1" applyFont="1" applyAlignment="1" applyProtection="1">
      <alignment horizontal="center"/>
      <protection locked="0"/>
    </xf>
    <xf numFmtId="173" fontId="48" fillId="0" borderId="0" xfId="4" applyNumberFormat="1" applyFont="1" applyAlignment="1" applyProtection="1">
      <alignment horizontal="center"/>
      <protection locked="0"/>
    </xf>
    <xf numFmtId="173" fontId="30" fillId="3" borderId="10" xfId="0" applyNumberFormat="1" applyFont="1" applyFill="1" applyBorder="1" applyAlignment="1">
      <alignment horizontal="center" vertical="top" wrapText="1"/>
    </xf>
    <xf numFmtId="0" fontId="27" fillId="0" borderId="0" xfId="0" applyFont="1" applyAlignment="1" applyProtection="1">
      <alignment horizontal="left" vertical="center"/>
      <protection locked="0"/>
    </xf>
    <xf numFmtId="169" fontId="27" fillId="0" borderId="10" xfId="0" applyNumberFormat="1" applyFont="1" applyBorder="1" applyAlignment="1" applyProtection="1">
      <alignment horizontal="center" vertical="top"/>
      <protection locked="0"/>
    </xf>
    <xf numFmtId="0" fontId="50" fillId="3" borderId="10" xfId="0" applyFont="1" applyFill="1" applyBorder="1" applyAlignment="1">
      <alignment vertical="top" wrapText="1" indent="1"/>
    </xf>
    <xf numFmtId="170" fontId="30" fillId="3" borderId="10" xfId="0" applyNumberFormat="1" applyFont="1" applyFill="1" applyBorder="1" applyAlignment="1">
      <alignment horizontal="center" vertical="top" wrapText="1"/>
    </xf>
    <xf numFmtId="0" fontId="31" fillId="3" borderId="10" xfId="0" applyFont="1" applyFill="1" applyBorder="1" applyAlignment="1">
      <alignment horizontal="left" vertical="top"/>
    </xf>
    <xf numFmtId="0" fontId="9" fillId="3" borderId="10" xfId="0" applyFont="1" applyFill="1" applyBorder="1" applyAlignment="1">
      <alignment horizontal="center" vertical="top"/>
    </xf>
    <xf numFmtId="177" fontId="9" fillId="3" borderId="10" xfId="0" applyNumberFormat="1" applyFont="1" applyFill="1" applyBorder="1" applyAlignment="1">
      <alignment horizontal="center" vertical="top"/>
    </xf>
    <xf numFmtId="0" fontId="31" fillId="3" borderId="10" xfId="0" applyFont="1" applyFill="1" applyBorder="1" applyAlignment="1">
      <alignment horizontal="left" vertical="top" wrapText="1"/>
    </xf>
    <xf numFmtId="0" fontId="51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49" fontId="27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Alignment="1" applyProtection="1">
      <alignment horizontal="center"/>
      <protection locked="0"/>
    </xf>
    <xf numFmtId="171" fontId="15" fillId="2" borderId="24" xfId="0" applyNumberFormat="1" applyFont="1" applyFill="1" applyBorder="1" applyAlignment="1" applyProtection="1">
      <alignment horizontal="center" vertical="top"/>
      <protection locked="0"/>
    </xf>
    <xf numFmtId="0" fontId="0" fillId="2" borderId="3" xfId="0" applyFill="1" applyBorder="1" applyProtection="1">
      <protection locked="0"/>
    </xf>
    <xf numFmtId="0" fontId="0" fillId="2" borderId="6" xfId="0" applyFill="1" applyBorder="1" applyProtection="1">
      <protection locked="0"/>
    </xf>
    <xf numFmtId="165" fontId="10" fillId="3" borderId="10" xfId="0" applyNumberFormat="1" applyFont="1" applyFill="1" applyBorder="1" applyAlignment="1">
      <alignment vertical="top"/>
    </xf>
    <xf numFmtId="2" fontId="10" fillId="3" borderId="10" xfId="0" applyNumberFormat="1" applyFont="1" applyFill="1" applyBorder="1" applyAlignment="1">
      <alignment horizontal="center" vertical="top"/>
    </xf>
    <xf numFmtId="0" fontId="29" fillId="3" borderId="10" xfId="0" applyFont="1" applyFill="1" applyBorder="1" applyAlignment="1">
      <alignment horizontal="left" vertical="top" wrapText="1"/>
    </xf>
    <xf numFmtId="0" fontId="41" fillId="0" borderId="0" xfId="0" applyFont="1" applyBorder="1" applyAlignment="1" applyProtection="1">
      <alignment horizontal="left"/>
      <protection locked="0"/>
    </xf>
    <xf numFmtId="175" fontId="39" fillId="0" borderId="0" xfId="1" applyNumberFormat="1" applyFont="1" applyBorder="1"/>
    <xf numFmtId="4" fontId="53" fillId="2" borderId="6" xfId="3" applyNumberFormat="1" applyFont="1" applyFill="1" applyBorder="1" applyAlignment="1" applyProtection="1">
      <alignment horizontal="center" vertical="center"/>
      <protection locked="0"/>
    </xf>
    <xf numFmtId="0" fontId="31" fillId="3" borderId="10" xfId="0" applyFont="1" applyFill="1" applyBorder="1" applyAlignment="1">
      <alignment vertical="top"/>
    </xf>
    <xf numFmtId="170" fontId="31" fillId="3" borderId="10" xfId="0" applyNumberFormat="1" applyFont="1" applyFill="1" applyBorder="1" applyAlignment="1">
      <alignment horizontal="center" vertical="top"/>
    </xf>
    <xf numFmtId="171" fontId="0" fillId="3" borderId="10" xfId="0" applyNumberFormat="1" applyFill="1" applyBorder="1" applyAlignment="1">
      <alignment horizontal="center" vertical="top"/>
    </xf>
    <xf numFmtId="178" fontId="10" fillId="3" borderId="10" xfId="4" applyNumberFormat="1" applyFont="1" applyFill="1" applyBorder="1" applyAlignment="1">
      <alignment horizontal="center" vertical="top"/>
    </xf>
    <xf numFmtId="175" fontId="0" fillId="0" borderId="0" xfId="0" applyNumberFormat="1"/>
    <xf numFmtId="0" fontId="30" fillId="3" borderId="13" xfId="0" applyFont="1" applyFill="1" applyBorder="1" applyAlignment="1">
      <alignment horizontal="center" vertical="top" wrapText="1"/>
    </xf>
    <xf numFmtId="165" fontId="31" fillId="3" borderId="13" xfId="0" applyNumberFormat="1" applyFont="1" applyFill="1" applyBorder="1" applyAlignment="1">
      <alignment horizontal="center" vertical="top"/>
    </xf>
    <xf numFmtId="0" fontId="58" fillId="3" borderId="10" xfId="0" applyFont="1" applyFill="1" applyBorder="1" applyAlignment="1">
      <alignment vertical="top" wrapText="1" indent="1"/>
    </xf>
    <xf numFmtId="176" fontId="10" fillId="3" borderId="10" xfId="0" applyNumberFormat="1" applyFont="1" applyFill="1" applyBorder="1" applyAlignment="1">
      <alignment horizontal="center" vertical="top" wrapText="1"/>
    </xf>
    <xf numFmtId="0" fontId="60" fillId="0" borderId="10" xfId="0" applyFont="1" applyBorder="1" applyAlignment="1" applyProtection="1">
      <alignment horizontal="left" vertical="top"/>
      <protection locked="0"/>
    </xf>
    <xf numFmtId="2" fontId="27" fillId="0" borderId="10" xfId="0" applyNumberFormat="1" applyFont="1" applyBorder="1" applyAlignment="1" applyProtection="1">
      <alignment horizontal="right" vertical="top"/>
      <protection locked="0"/>
    </xf>
    <xf numFmtId="173" fontId="27" fillId="0" borderId="10" xfId="4" applyNumberFormat="1" applyFont="1" applyBorder="1" applyAlignment="1" applyProtection="1">
      <alignment horizontal="center" vertical="top"/>
      <protection locked="0"/>
    </xf>
    <xf numFmtId="2" fontId="27" fillId="0" borderId="14" xfId="0" applyNumberFormat="1" applyFont="1" applyBorder="1" applyAlignment="1" applyProtection="1">
      <alignment horizontal="right" vertical="top"/>
      <protection locked="0"/>
    </xf>
    <xf numFmtId="2" fontId="27" fillId="0" borderId="10" xfId="0" applyNumberFormat="1" applyFont="1" applyBorder="1" applyAlignment="1" applyProtection="1">
      <alignment horizontal="left" vertical="top"/>
      <protection locked="0"/>
    </xf>
    <xf numFmtId="0" fontId="35" fillId="3" borderId="13" xfId="0" applyFont="1" applyFill="1" applyBorder="1" applyAlignment="1">
      <alignment horizontal="center" vertical="top" wrapText="1"/>
    </xf>
    <xf numFmtId="173" fontId="27" fillId="0" borderId="25" xfId="4" applyNumberFormat="1" applyFont="1" applyBorder="1" applyAlignment="1" applyProtection="1">
      <alignment horizontal="center" vertical="top"/>
      <protection locked="0"/>
    </xf>
    <xf numFmtId="2" fontId="27" fillId="0" borderId="15" xfId="0" applyNumberFormat="1" applyFont="1" applyBorder="1" applyAlignment="1" applyProtection="1">
      <alignment horizontal="right" vertical="top"/>
      <protection locked="0"/>
    </xf>
    <xf numFmtId="173" fontId="27" fillId="0" borderId="15" xfId="4" applyNumberFormat="1" applyFont="1" applyBorder="1" applyAlignment="1" applyProtection="1">
      <alignment horizontal="center" vertical="top"/>
      <protection locked="0"/>
    </xf>
    <xf numFmtId="0" fontId="61" fillId="0" borderId="0" xfId="7"/>
    <xf numFmtId="0" fontId="61" fillId="0" borderId="0" xfId="7" applyAlignment="1">
      <alignment horizontal="right"/>
    </xf>
    <xf numFmtId="0" fontId="64" fillId="0" borderId="26" xfId="7" applyFont="1" applyBorder="1" applyAlignment="1">
      <alignment horizontal="center"/>
    </xf>
    <xf numFmtId="49" fontId="64" fillId="0" borderId="26" xfId="7" applyNumberFormat="1" applyFont="1" applyBorder="1" applyAlignment="1">
      <alignment horizontal="left"/>
    </xf>
    <xf numFmtId="0" fontId="64" fillId="0" borderId="26" xfId="7" applyFont="1" applyBorder="1"/>
    <xf numFmtId="0" fontId="61" fillId="0" borderId="26" xfId="7" applyBorder="1" applyAlignment="1">
      <alignment horizontal="center"/>
    </xf>
    <xf numFmtId="0" fontId="61" fillId="0" borderId="26" xfId="7" applyBorder="1" applyAlignment="1">
      <alignment horizontal="right"/>
    </xf>
    <xf numFmtId="0" fontId="61" fillId="0" borderId="26" xfId="7" applyBorder="1"/>
    <xf numFmtId="0" fontId="65" fillId="0" borderId="0" xfId="7" applyFont="1"/>
    <xf numFmtId="0" fontId="0" fillId="0" borderId="26" xfId="7" applyFont="1" applyBorder="1" applyAlignment="1">
      <alignment horizontal="center"/>
    </xf>
    <xf numFmtId="49" fontId="66" fillId="0" borderId="26" xfId="7" applyNumberFormat="1" applyFont="1" applyBorder="1" applyAlignment="1">
      <alignment horizontal="left"/>
    </xf>
    <xf numFmtId="0" fontId="66" fillId="0" borderId="26" xfId="7" applyFont="1" applyBorder="1" applyAlignment="1">
      <alignment wrapText="1"/>
    </xf>
    <xf numFmtId="49" fontId="66" fillId="0" borderId="26" xfId="7" applyNumberFormat="1" applyFont="1" applyBorder="1" applyAlignment="1">
      <alignment horizontal="center" shrinkToFit="1"/>
    </xf>
    <xf numFmtId="4" fontId="66" fillId="0" borderId="26" xfId="7" applyNumberFormat="1" applyFont="1" applyBorder="1"/>
    <xf numFmtId="0" fontId="63" fillId="0" borderId="26" xfId="7" applyFont="1" applyBorder="1" applyAlignment="1">
      <alignment horizontal="center"/>
    </xf>
    <xf numFmtId="49" fontId="63" fillId="0" borderId="26" xfId="7" applyNumberFormat="1" applyFont="1" applyBorder="1" applyAlignment="1">
      <alignment horizontal="left"/>
    </xf>
    <xf numFmtId="0" fontId="67" fillId="0" borderId="26" xfId="8" applyFont="1" applyBorder="1" applyAlignment="1">
      <alignment horizontal="right"/>
    </xf>
    <xf numFmtId="0" fontId="61" fillId="0" borderId="28" xfId="7" applyBorder="1" applyAlignment="1">
      <alignment horizontal="center"/>
    </xf>
    <xf numFmtId="0" fontId="62" fillId="0" borderId="28" xfId="7" applyFont="1" applyBorder="1"/>
    <xf numFmtId="4" fontId="64" fillId="0" borderId="28" xfId="7" applyNumberFormat="1" applyFont="1" applyBorder="1"/>
    <xf numFmtId="3" fontId="61" fillId="0" borderId="0" xfId="7" applyNumberFormat="1"/>
    <xf numFmtId="0" fontId="68" fillId="0" borderId="0" xfId="7" applyFont="1"/>
    <xf numFmtId="0" fontId="69" fillId="0" borderId="0" xfId="7" applyFont="1"/>
    <xf numFmtId="3" fontId="69" fillId="0" borderId="0" xfId="7" applyNumberFormat="1" applyFont="1" applyAlignment="1">
      <alignment horizontal="right"/>
    </xf>
    <xf numFmtId="4" fontId="69" fillId="0" borderId="0" xfId="7" applyNumberFormat="1" applyFont="1"/>
    <xf numFmtId="166" fontId="10" fillId="2" borderId="2" xfId="1" applyNumberFormat="1" applyFont="1" applyFill="1" applyBorder="1" applyAlignment="1" applyProtection="1">
      <alignment horizontal="center"/>
      <protection locked="0"/>
    </xf>
    <xf numFmtId="0" fontId="2" fillId="2" borderId="17" xfId="2" applyFill="1" applyBorder="1" applyProtection="1">
      <protection locked="0"/>
    </xf>
    <xf numFmtId="166" fontId="0" fillId="2" borderId="5" xfId="1" applyNumberFormat="1" applyFont="1" applyFill="1" applyBorder="1" applyAlignment="1" applyProtection="1">
      <alignment horizontal="center"/>
      <protection locked="0"/>
    </xf>
    <xf numFmtId="49" fontId="70" fillId="2" borderId="29" xfId="7" applyNumberFormat="1" applyFont="1" applyFill="1" applyBorder="1"/>
    <xf numFmtId="0" fontId="70" fillId="2" borderId="30" xfId="7" applyFont="1" applyFill="1" applyBorder="1" applyAlignment="1">
      <alignment horizontal="center"/>
    </xf>
    <xf numFmtId="0" fontId="70" fillId="2" borderId="31" xfId="7" applyFont="1" applyFill="1" applyBorder="1" applyAlignment="1">
      <alignment horizontal="center"/>
    </xf>
    <xf numFmtId="0" fontId="63" fillId="0" borderId="32" xfId="7" applyFont="1" applyBorder="1"/>
    <xf numFmtId="0" fontId="0" fillId="0" borderId="32" xfId="7" applyFont="1" applyBorder="1"/>
    <xf numFmtId="0" fontId="61" fillId="0" borderId="32" xfId="7" applyBorder="1"/>
    <xf numFmtId="0" fontId="61" fillId="0" borderId="32" xfId="7" applyBorder="1" applyAlignment="1">
      <alignment horizontal="center"/>
    </xf>
    <xf numFmtId="44" fontId="61" fillId="0" borderId="0" xfId="1" applyFont="1"/>
    <xf numFmtId="0" fontId="71" fillId="0" borderId="0" xfId="7" applyFont="1"/>
    <xf numFmtId="0" fontId="53" fillId="0" borderId="0" xfId="7" applyFont="1"/>
    <xf numFmtId="0" fontId="61" fillId="0" borderId="0" xfId="7" applyAlignment="1">
      <alignment vertical="center"/>
    </xf>
    <xf numFmtId="0" fontId="61" fillId="2" borderId="19" xfId="7" applyFill="1" applyBorder="1" applyAlignment="1">
      <alignment vertical="center"/>
    </xf>
    <xf numFmtId="0" fontId="53" fillId="2" borderId="20" xfId="7" applyFont="1" applyFill="1" applyBorder="1" applyAlignment="1">
      <alignment vertical="center"/>
    </xf>
    <xf numFmtId="0" fontId="61" fillId="2" borderId="20" xfId="7" applyFill="1" applyBorder="1" applyAlignment="1">
      <alignment vertical="center"/>
    </xf>
    <xf numFmtId="166" fontId="53" fillId="2" borderId="21" xfId="1" applyNumberFormat="1" applyFont="1" applyFill="1" applyBorder="1" applyAlignment="1">
      <alignment horizontal="center" vertical="center"/>
    </xf>
    <xf numFmtId="166" fontId="71" fillId="0" borderId="0" xfId="1" applyNumberFormat="1" applyFont="1" applyAlignment="1">
      <alignment horizontal="center"/>
    </xf>
    <xf numFmtId="4" fontId="66" fillId="0" borderId="26" xfId="7" applyNumberFormat="1" applyFont="1" applyBorder="1" applyAlignment="1">
      <alignment horizontal="center"/>
    </xf>
    <xf numFmtId="4" fontId="67" fillId="0" borderId="26" xfId="7" applyNumberFormat="1" applyFont="1" applyBorder="1" applyAlignment="1">
      <alignment horizontal="center" wrapText="1"/>
    </xf>
    <xf numFmtId="0" fontId="67" fillId="0" borderId="26" xfId="7" applyFont="1" applyBorder="1" applyAlignment="1">
      <alignment horizontal="center" wrapText="1"/>
    </xf>
    <xf numFmtId="4" fontId="61" fillId="0" borderId="28" xfId="7" applyNumberFormat="1" applyBorder="1" applyAlignment="1">
      <alignment horizontal="center"/>
    </xf>
    <xf numFmtId="0" fontId="62" fillId="0" borderId="26" xfId="7" applyFont="1" applyBorder="1"/>
    <xf numFmtId="4" fontId="61" fillId="0" borderId="26" xfId="7" applyNumberFormat="1" applyBorder="1" applyAlignment="1">
      <alignment horizontal="center"/>
    </xf>
    <xf numFmtId="4" fontId="64" fillId="0" borderId="26" xfId="7" applyNumberFormat="1" applyFont="1" applyBorder="1"/>
    <xf numFmtId="0" fontId="35" fillId="3" borderId="10" xfId="0" applyFont="1" applyFill="1" applyBorder="1" applyAlignment="1">
      <alignment horizontal="center" wrapText="1"/>
    </xf>
    <xf numFmtId="49" fontId="14" fillId="2" borderId="33" xfId="0" applyNumberFormat="1" applyFont="1" applyFill="1" applyBorder="1" applyAlignment="1" applyProtection="1">
      <alignment horizontal="center" vertical="center"/>
      <protection locked="0"/>
    </xf>
    <xf numFmtId="0" fontId="14" fillId="2" borderId="33" xfId="0" applyFont="1" applyFill="1" applyBorder="1" applyAlignment="1" applyProtection="1">
      <alignment horizontal="center" vertical="center"/>
      <protection locked="0"/>
    </xf>
    <xf numFmtId="2" fontId="14" fillId="2" borderId="33" xfId="0" applyNumberFormat="1" applyFont="1" applyFill="1" applyBorder="1" applyAlignment="1" applyProtection="1">
      <alignment horizontal="center" vertical="center"/>
      <protection locked="0"/>
    </xf>
    <xf numFmtId="165" fontId="14" fillId="2" borderId="33" xfId="0" applyNumberFormat="1" applyFont="1" applyFill="1" applyBorder="1" applyAlignment="1" applyProtection="1">
      <alignment horizontal="center" vertical="center"/>
      <protection locked="0"/>
    </xf>
    <xf numFmtId="166" fontId="14" fillId="2" borderId="33" xfId="1" applyNumberFormat="1" applyFont="1" applyFill="1" applyBorder="1" applyAlignment="1" applyProtection="1">
      <alignment horizontal="center" vertical="center"/>
      <protection locked="0"/>
    </xf>
    <xf numFmtId="171" fontId="15" fillId="2" borderId="33" xfId="0" applyNumberFormat="1" applyFont="1" applyFill="1" applyBorder="1" applyAlignment="1" applyProtection="1">
      <alignment horizontal="center" vertical="top"/>
      <protection locked="0"/>
    </xf>
    <xf numFmtId="172" fontId="15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2" borderId="33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left"/>
      <protection locked="0"/>
    </xf>
    <xf numFmtId="0" fontId="24" fillId="3" borderId="10" xfId="0" applyFont="1" applyFill="1" applyBorder="1" applyAlignment="1">
      <alignment horizontal="center" vertical="top"/>
    </xf>
    <xf numFmtId="0" fontId="10" fillId="3" borderId="10" xfId="9" applyFont="1" applyFill="1" applyBorder="1" applyAlignment="1">
      <alignment horizontal="center" vertical="top"/>
    </xf>
    <xf numFmtId="165" fontId="10" fillId="3" borderId="10" xfId="9" applyNumberFormat="1" applyFont="1" applyFill="1" applyBorder="1" applyAlignment="1">
      <alignment horizontal="center" vertical="top"/>
    </xf>
    <xf numFmtId="3" fontId="10" fillId="3" borderId="10" xfId="9" applyNumberFormat="1" applyFont="1" applyFill="1" applyBorder="1" applyAlignment="1" applyProtection="1">
      <alignment horizontal="center" vertical="top"/>
      <protection locked="0"/>
    </xf>
    <xf numFmtId="0" fontId="10" fillId="3" borderId="10" xfId="9" applyFont="1" applyFill="1" applyBorder="1" applyAlignment="1">
      <alignment vertical="top"/>
    </xf>
    <xf numFmtId="0" fontId="31" fillId="0" borderId="0" xfId="0" applyFont="1" applyAlignment="1">
      <alignment horizontal="center" vertical="top"/>
    </xf>
    <xf numFmtId="0" fontId="10" fillId="3" borderId="10" xfId="9" applyFont="1" applyFill="1" applyBorder="1" applyAlignment="1">
      <alignment vertical="top" wrapText="1"/>
    </xf>
    <xf numFmtId="0" fontId="10" fillId="3" borderId="14" xfId="9" applyFont="1" applyFill="1" applyBorder="1" applyAlignment="1">
      <alignment vertical="top"/>
    </xf>
    <xf numFmtId="170" fontId="10" fillId="3" borderId="10" xfId="9" applyNumberFormat="1" applyFont="1" applyFill="1" applyBorder="1" applyAlignment="1">
      <alignment horizontal="center" vertical="top"/>
    </xf>
    <xf numFmtId="0" fontId="2" fillId="0" borderId="10" xfId="9" applyBorder="1" applyAlignment="1">
      <alignment vertical="top" wrapText="1"/>
    </xf>
    <xf numFmtId="0" fontId="30" fillId="4" borderId="1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/>
    </xf>
    <xf numFmtId="0" fontId="47" fillId="3" borderId="23" xfId="0" applyFont="1" applyFill="1" applyBorder="1" applyAlignment="1">
      <alignment horizontal="left" vertical="center" wrapText="1"/>
    </xf>
    <xf numFmtId="166" fontId="45" fillId="0" borderId="0" xfId="1" applyNumberFormat="1" applyFont="1" applyProtection="1">
      <protection locked="0"/>
    </xf>
    <xf numFmtId="0" fontId="72" fillId="0" borderId="0" xfId="0" applyFont="1"/>
    <xf numFmtId="0" fontId="72" fillId="0" borderId="0" xfId="0" applyFont="1" applyAlignment="1">
      <alignment horizontal="center"/>
    </xf>
    <xf numFmtId="0" fontId="27" fillId="3" borderId="10" xfId="9" applyFont="1" applyFill="1" applyBorder="1" applyAlignment="1">
      <alignment horizontal="center" vertical="top"/>
    </xf>
    <xf numFmtId="0" fontId="27" fillId="3" borderId="10" xfId="0" applyFont="1" applyFill="1" applyBorder="1" applyAlignment="1">
      <alignment horizontal="right" vertical="top" wrapText="1"/>
    </xf>
    <xf numFmtId="0" fontId="48" fillId="3" borderId="10" xfId="0" applyFont="1" applyFill="1" applyBorder="1" applyAlignment="1">
      <alignment horizontal="center" vertical="top"/>
    </xf>
    <xf numFmtId="0" fontId="48" fillId="3" borderId="10" xfId="0" applyFont="1" applyFill="1" applyBorder="1" applyAlignment="1">
      <alignment horizontal="left" vertical="top"/>
    </xf>
    <xf numFmtId="0" fontId="48" fillId="3" borderId="10" xfId="9" applyFont="1" applyFill="1" applyBorder="1" applyAlignment="1">
      <alignment horizontal="center" vertical="top"/>
    </xf>
    <xf numFmtId="165" fontId="48" fillId="3" borderId="10" xfId="0" applyNumberFormat="1" applyFont="1" applyFill="1" applyBorder="1" applyAlignment="1">
      <alignment horizontal="center" vertical="top"/>
    </xf>
    <xf numFmtId="166" fontId="48" fillId="3" borderId="10" xfId="1" applyNumberFormat="1" applyFont="1" applyFill="1" applyBorder="1" applyAlignment="1" applyProtection="1">
      <alignment horizontal="right" vertical="top"/>
      <protection locked="0"/>
    </xf>
    <xf numFmtId="3" fontId="48" fillId="3" borderId="10" xfId="9" applyNumberFormat="1" applyFont="1" applyFill="1" applyBorder="1" applyAlignment="1" applyProtection="1">
      <alignment horizontal="center" vertical="top"/>
      <protection locked="0"/>
    </xf>
    <xf numFmtId="0" fontId="48" fillId="0" borderId="10" xfId="0" applyFont="1" applyBorder="1" applyAlignment="1">
      <alignment horizontal="left" vertical="top"/>
    </xf>
    <xf numFmtId="170" fontId="48" fillId="0" borderId="10" xfId="0" applyNumberFormat="1" applyFont="1" applyBorder="1" applyAlignment="1">
      <alignment horizontal="center" vertical="top"/>
    </xf>
    <xf numFmtId="3" fontId="48" fillId="0" borderId="10" xfId="0" applyNumberFormat="1" applyFont="1" applyBorder="1" applyAlignment="1">
      <alignment horizontal="center"/>
    </xf>
    <xf numFmtId="0" fontId="48" fillId="3" borderId="10" xfId="9" applyFont="1" applyFill="1" applyBorder="1" applyAlignment="1">
      <alignment vertical="top"/>
    </xf>
    <xf numFmtId="2" fontId="48" fillId="3" borderId="10" xfId="9" applyNumberFormat="1" applyFont="1" applyFill="1" applyBorder="1" applyAlignment="1">
      <alignment horizontal="center" vertical="top"/>
    </xf>
    <xf numFmtId="165" fontId="48" fillId="3" borderId="10" xfId="9" applyNumberFormat="1" applyFont="1" applyFill="1" applyBorder="1" applyAlignment="1">
      <alignment horizontal="center" vertical="top"/>
    </xf>
    <xf numFmtId="2" fontId="10" fillId="4" borderId="10" xfId="0" applyNumberFormat="1" applyFont="1" applyFill="1" applyBorder="1" applyAlignment="1">
      <alignment horizontal="right" vertical="top" indent="1"/>
    </xf>
    <xf numFmtId="0" fontId="48" fillId="4" borderId="10" xfId="0" applyFont="1" applyFill="1" applyBorder="1" applyAlignment="1">
      <alignment horizontal="center" vertical="top" wrapText="1"/>
    </xf>
    <xf numFmtId="0" fontId="48" fillId="0" borderId="10" xfId="0" applyFont="1" applyBorder="1" applyAlignment="1">
      <alignment horizontal="center"/>
    </xf>
    <xf numFmtId="0" fontId="73" fillId="0" borderId="10" xfId="0" applyFont="1" applyBorder="1" applyAlignment="1">
      <alignment vertical="top" wrapText="1"/>
    </xf>
    <xf numFmtId="0" fontId="48" fillId="0" borderId="10" xfId="0" applyFont="1" applyBorder="1" applyAlignment="1">
      <alignment horizontal="center" vertical="top"/>
    </xf>
    <xf numFmtId="0" fontId="24" fillId="3" borderId="0" xfId="0" applyFont="1" applyFill="1" applyBorder="1" applyAlignment="1">
      <alignment horizontal="center" vertical="top"/>
    </xf>
    <xf numFmtId="0" fontId="31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" fontId="10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6" fontId="10" fillId="3" borderId="0" xfId="1" applyNumberFormat="1" applyFont="1" applyFill="1" applyBorder="1" applyAlignment="1" applyProtection="1">
      <alignment horizontal="right" vertical="top"/>
      <protection locked="0"/>
    </xf>
    <xf numFmtId="167" fontId="25" fillId="3" borderId="0" xfId="0" applyNumberFormat="1" applyFont="1" applyFill="1" applyBorder="1" applyAlignment="1" applyProtection="1">
      <alignment horizontal="center" vertical="top"/>
      <protection locked="0"/>
    </xf>
    <xf numFmtId="171" fontId="9" fillId="0" borderId="0" xfId="0" applyNumberFormat="1" applyFont="1" applyBorder="1" applyAlignment="1" applyProtection="1">
      <alignment horizontal="center" vertical="top"/>
      <protection locked="0"/>
    </xf>
    <xf numFmtId="172" fontId="22" fillId="0" borderId="0" xfId="0" applyNumberFormat="1" applyFont="1" applyBorder="1" applyAlignment="1" applyProtection="1">
      <alignment horizontal="center" vertical="top"/>
      <protection locked="0"/>
    </xf>
    <xf numFmtId="165" fontId="22" fillId="0" borderId="0" xfId="0" applyNumberFormat="1" applyFont="1" applyBorder="1" applyAlignment="1" applyProtection="1">
      <alignment horizontal="center" vertical="top"/>
      <protection locked="0"/>
    </xf>
    <xf numFmtId="0" fontId="2" fillId="0" borderId="0" xfId="0" applyFont="1"/>
    <xf numFmtId="0" fontId="40" fillId="0" borderId="0" xfId="0" applyFont="1"/>
    <xf numFmtId="166" fontId="39" fillId="0" borderId="0" xfId="1" applyNumberFormat="1" applyFont="1"/>
    <xf numFmtId="166" fontId="39" fillId="0" borderId="5" xfId="1" applyNumberFormat="1" applyFont="1" applyBorder="1"/>
    <xf numFmtId="166" fontId="40" fillId="0" borderId="0" xfId="1" applyNumberFormat="1" applyFont="1"/>
    <xf numFmtId="0" fontId="39" fillId="0" borderId="0" xfId="0" applyFont="1" applyBorder="1"/>
    <xf numFmtId="166" fontId="39" fillId="0" borderId="0" xfId="1" applyNumberFormat="1" applyFont="1" applyBorder="1"/>
    <xf numFmtId="0" fontId="10" fillId="4" borderId="34" xfId="0" applyFont="1" applyFill="1" applyBorder="1" applyAlignment="1">
      <alignment horizontal="left" vertical="top" wrapText="1"/>
    </xf>
    <xf numFmtId="0" fontId="10" fillId="4" borderId="34" xfId="0" applyFont="1" applyFill="1" applyBorder="1" applyAlignment="1">
      <alignment horizontal="right" vertical="top" wrapText="1" indent="1"/>
    </xf>
    <xf numFmtId="0" fontId="27" fillId="4" borderId="34" xfId="0" applyFont="1" applyFill="1" applyBorder="1" applyAlignment="1">
      <alignment horizontal="left" vertical="top" wrapText="1"/>
    </xf>
    <xf numFmtId="0" fontId="27" fillId="4" borderId="34" xfId="0" applyFont="1" applyFill="1" applyBorder="1" applyAlignment="1">
      <alignment horizontal="right" vertical="top" wrapText="1" indent="1"/>
    </xf>
    <xf numFmtId="2" fontId="27" fillId="4" borderId="10" xfId="0" applyNumberFormat="1" applyFont="1" applyFill="1" applyBorder="1" applyAlignment="1">
      <alignment horizontal="center" vertical="top"/>
    </xf>
    <xf numFmtId="0" fontId="10" fillId="3" borderId="34" xfId="0" applyFont="1" applyFill="1" applyBorder="1" applyAlignment="1">
      <alignment horizontal="left" vertical="top" wrapText="1"/>
    </xf>
    <xf numFmtId="0" fontId="10" fillId="3" borderId="34" xfId="0" applyFont="1" applyFill="1" applyBorder="1" applyAlignment="1">
      <alignment horizontal="right" vertical="top" wrapText="1" indent="1"/>
    </xf>
    <xf numFmtId="0" fontId="10" fillId="4" borderId="10" xfId="0" applyFont="1" applyFill="1" applyBorder="1" applyAlignment="1">
      <alignment horizontal="right" vertical="top" wrapText="1" indent="1"/>
    </xf>
    <xf numFmtId="2" fontId="57" fillId="4" borderId="10" xfId="0" applyNumberFormat="1" applyFont="1" applyFill="1" applyBorder="1" applyAlignment="1">
      <alignment horizontal="center" vertical="top"/>
    </xf>
    <xf numFmtId="170" fontId="10" fillId="0" borderId="10" xfId="0" applyNumberFormat="1" applyFont="1" applyBorder="1" applyAlignment="1">
      <alignment horizontal="center" vertical="top"/>
    </xf>
    <xf numFmtId="0" fontId="27" fillId="4" borderId="10" xfId="0" applyFont="1" applyFill="1" applyBorder="1" applyAlignment="1">
      <alignment horizontal="left" vertical="top" wrapText="1"/>
    </xf>
    <xf numFmtId="0" fontId="76" fillId="0" borderId="10" xfId="0" applyFont="1" applyBorder="1" applyAlignment="1">
      <alignment horizontal="center"/>
    </xf>
    <xf numFmtId="173" fontId="10" fillId="3" borderId="13" xfId="4" applyNumberFormat="1" applyFont="1" applyFill="1" applyBorder="1" applyAlignment="1">
      <alignment horizontal="center" vertical="top"/>
    </xf>
    <xf numFmtId="173" fontId="10" fillId="3" borderId="10" xfId="4" applyNumberFormat="1" applyFont="1" applyFill="1" applyBorder="1" applyAlignment="1" applyProtection="1">
      <alignment horizontal="center" vertical="top"/>
      <protection locked="0"/>
    </xf>
    <xf numFmtId="49" fontId="24" fillId="0" borderId="0" xfId="0" applyNumberFormat="1" applyFont="1" applyAlignment="1" applyProtection="1">
      <alignment horizontal="center"/>
      <protection locked="0"/>
    </xf>
    <xf numFmtId="2" fontId="24" fillId="0" borderId="0" xfId="0" applyNumberFormat="1" applyFont="1" applyAlignment="1" applyProtection="1">
      <alignment horizontal="center"/>
      <protection locked="0"/>
    </xf>
    <xf numFmtId="172" fontId="27" fillId="3" borderId="10" xfId="0" applyNumberFormat="1" applyFont="1" applyFill="1" applyBorder="1" applyAlignment="1">
      <alignment horizontal="center" vertical="top" wrapText="1"/>
    </xf>
    <xf numFmtId="0" fontId="77" fillId="0" borderId="0" xfId="0" applyFont="1" applyAlignment="1" applyProtection="1">
      <alignment horizontal="right"/>
      <protection locked="0"/>
    </xf>
    <xf numFmtId="0" fontId="79" fillId="0" borderId="0" xfId="0" applyFont="1" applyAlignment="1">
      <alignment horizontal="center"/>
    </xf>
    <xf numFmtId="2" fontId="79" fillId="0" borderId="0" xfId="0" applyNumberFormat="1" applyFont="1" applyAlignment="1">
      <alignment horizontal="center"/>
    </xf>
    <xf numFmtId="0" fontId="48" fillId="3" borderId="0" xfId="0" applyFont="1" applyFill="1"/>
    <xf numFmtId="166" fontId="77" fillId="3" borderId="0" xfId="1" applyNumberFormat="1" applyFont="1" applyFill="1" applyProtection="1">
      <protection locked="0"/>
    </xf>
    <xf numFmtId="0" fontId="80" fillId="0" borderId="0" xfId="0" applyFont="1"/>
    <xf numFmtId="166" fontId="77" fillId="0" borderId="0" xfId="1" applyNumberFormat="1" applyFont="1" applyProtection="1">
      <protection locked="0"/>
    </xf>
    <xf numFmtId="165" fontId="30" fillId="3" borderId="10" xfId="0" applyNumberFormat="1" applyFont="1" applyFill="1" applyBorder="1" applyAlignment="1">
      <alignment horizontal="center" vertical="top" wrapText="1"/>
    </xf>
    <xf numFmtId="0" fontId="58" fillId="3" borderId="10" xfId="0" applyFont="1" applyFill="1" applyBorder="1" applyAlignment="1">
      <alignment horizontal="center" vertical="top" wrapText="1"/>
    </xf>
    <xf numFmtId="173" fontId="27" fillId="3" borderId="10" xfId="4" applyNumberFormat="1" applyFont="1" applyFill="1" applyBorder="1" applyAlignment="1">
      <alignment horizontal="center" vertical="top"/>
    </xf>
    <xf numFmtId="173" fontId="31" fillId="3" borderId="10" xfId="0" applyNumberFormat="1" applyFont="1" applyFill="1" applyBorder="1" applyAlignment="1">
      <alignment horizontal="center" vertical="top"/>
    </xf>
    <xf numFmtId="2" fontId="75" fillId="3" borderId="10" xfId="0" applyNumberFormat="1" applyFont="1" applyFill="1" applyBorder="1" applyAlignment="1">
      <alignment horizontal="center" vertical="top"/>
    </xf>
    <xf numFmtId="170" fontId="10" fillId="3" borderId="10" xfId="0" applyNumberFormat="1" applyFont="1" applyFill="1" applyBorder="1" applyAlignment="1">
      <alignment horizontal="left" vertical="top" wrapText="1"/>
    </xf>
    <xf numFmtId="49" fontId="48" fillId="3" borderId="10" xfId="0" applyNumberFormat="1" applyFont="1" applyFill="1" applyBorder="1" applyAlignment="1">
      <alignment horizontal="center" vertical="top"/>
    </xf>
    <xf numFmtId="0" fontId="31" fillId="0" borderId="11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1" fontId="10" fillId="0" borderId="10" xfId="0" applyNumberFormat="1" applyFont="1" applyBorder="1" applyAlignment="1">
      <alignment horizontal="center" vertical="top"/>
    </xf>
    <xf numFmtId="2" fontId="10" fillId="0" borderId="10" xfId="0" applyNumberFormat="1" applyFont="1" applyBorder="1" applyAlignment="1">
      <alignment horizontal="center" vertical="top"/>
    </xf>
    <xf numFmtId="3" fontId="10" fillId="0" borderId="10" xfId="0" applyNumberFormat="1" applyFont="1" applyBorder="1" applyAlignment="1">
      <alignment horizontal="center" vertical="top"/>
    </xf>
    <xf numFmtId="0" fontId="81" fillId="0" borderId="32" xfId="7" applyFont="1" applyBorder="1"/>
    <xf numFmtId="49" fontId="66" fillId="3" borderId="26" xfId="7" applyNumberFormat="1" applyFont="1" applyFill="1" applyBorder="1" applyAlignment="1">
      <alignment horizontal="left"/>
    </xf>
    <xf numFmtId="49" fontId="63" fillId="3" borderId="26" xfId="7" applyNumberFormat="1" applyFont="1" applyFill="1" applyBorder="1" applyAlignment="1">
      <alignment horizontal="left"/>
    </xf>
    <xf numFmtId="49" fontId="62" fillId="3" borderId="28" xfId="7" applyNumberFormat="1" applyFont="1" applyFill="1" applyBorder="1" applyAlignment="1">
      <alignment horizontal="left"/>
    </xf>
    <xf numFmtId="49" fontId="62" fillId="3" borderId="26" xfId="7" applyNumberFormat="1" applyFont="1" applyFill="1" applyBorder="1" applyAlignment="1">
      <alignment horizontal="left"/>
    </xf>
    <xf numFmtId="49" fontId="64" fillId="3" borderId="26" xfId="7" applyNumberFormat="1" applyFont="1" applyFill="1" applyBorder="1" applyAlignment="1">
      <alignment horizontal="left"/>
    </xf>
    <xf numFmtId="0" fontId="61" fillId="3" borderId="0" xfId="7" applyFill="1"/>
    <xf numFmtId="0" fontId="71" fillId="3" borderId="0" xfId="7" applyFont="1" applyFill="1"/>
    <xf numFmtId="0" fontId="71" fillId="3" borderId="0" xfId="7" applyFont="1" applyFill="1" applyAlignment="1">
      <alignment horizontal="center"/>
    </xf>
    <xf numFmtId="165" fontId="82" fillId="0" borderId="0" xfId="0" applyNumberFormat="1" applyFont="1" applyAlignment="1" applyProtection="1">
      <alignment horizontal="center" vertical="top"/>
      <protection locked="0"/>
    </xf>
    <xf numFmtId="165" fontId="61" fillId="2" borderId="2" xfId="8" applyNumberFormat="1" applyFill="1" applyBorder="1" applyAlignment="1" applyProtection="1">
      <alignment horizontal="center"/>
      <protection locked="0"/>
    </xf>
    <xf numFmtId="166" fontId="10" fillId="2" borderId="2" xfId="10" applyNumberFormat="1" applyFont="1" applyFill="1" applyBorder="1" applyAlignment="1" applyProtection="1">
      <alignment horizontal="left"/>
      <protection locked="0"/>
    </xf>
    <xf numFmtId="0" fontId="61" fillId="2" borderId="3" xfId="8" applyFill="1" applyBorder="1" applyProtection="1">
      <protection locked="0"/>
    </xf>
    <xf numFmtId="2" fontId="61" fillId="0" borderId="0" xfId="7" applyNumberFormat="1" applyAlignment="1">
      <alignment horizontal="center"/>
    </xf>
    <xf numFmtId="0" fontId="61" fillId="0" borderId="0" xfId="7" applyAlignment="1">
      <alignment horizontal="left"/>
    </xf>
    <xf numFmtId="165" fontId="61" fillId="2" borderId="5" xfId="8" applyNumberFormat="1" applyFill="1" applyBorder="1" applyAlignment="1" applyProtection="1">
      <alignment horizontal="center"/>
      <protection locked="0"/>
    </xf>
    <xf numFmtId="166" fontId="0" fillId="2" borderId="5" xfId="10" applyNumberFormat="1" applyFont="1" applyFill="1" applyBorder="1" applyProtection="1">
      <protection locked="0"/>
    </xf>
    <xf numFmtId="0" fontId="61" fillId="2" borderId="6" xfId="8" applyFill="1" applyBorder="1" applyProtection="1">
      <protection locked="0"/>
    </xf>
    <xf numFmtId="0" fontId="61" fillId="0" borderId="32" xfId="7" applyBorder="1" applyAlignment="1">
      <alignment horizontal="right"/>
    </xf>
    <xf numFmtId="0" fontId="3" fillId="0" borderId="26" xfId="7" applyFont="1" applyBorder="1" applyAlignment="1">
      <alignment horizontal="center"/>
    </xf>
    <xf numFmtId="49" fontId="3" fillId="0" borderId="26" xfId="7" applyNumberFormat="1" applyFont="1" applyBorder="1" applyAlignment="1">
      <alignment horizontal="left"/>
    </xf>
    <xf numFmtId="0" fontId="3" fillId="0" borderId="35" xfId="7" applyFont="1" applyBorder="1"/>
    <xf numFmtId="0" fontId="2" fillId="0" borderId="36" xfId="7" applyFont="1" applyBorder="1" applyAlignment="1">
      <alignment horizontal="center"/>
    </xf>
    <xf numFmtId="0" fontId="2" fillId="0" borderId="36" xfId="7" applyFont="1" applyBorder="1" applyAlignment="1">
      <alignment horizontal="right"/>
    </xf>
    <xf numFmtId="0" fontId="2" fillId="0" borderId="37" xfId="7" applyFont="1" applyBorder="1"/>
    <xf numFmtId="0" fontId="83" fillId="0" borderId="38" xfId="7" applyFont="1" applyBorder="1" applyAlignment="1">
      <alignment horizontal="center" vertical="top"/>
    </xf>
    <xf numFmtId="49" fontId="83" fillId="0" borderId="38" xfId="7" applyNumberFormat="1" applyFont="1" applyBorder="1" applyAlignment="1">
      <alignment horizontal="left" vertical="top"/>
    </xf>
    <xf numFmtId="0" fontId="83" fillId="0" borderId="38" xfId="7" applyFont="1" applyBorder="1" applyAlignment="1">
      <alignment vertical="top" wrapText="1"/>
    </xf>
    <xf numFmtId="49" fontId="83" fillId="0" borderId="38" xfId="7" applyNumberFormat="1" applyFont="1" applyBorder="1" applyAlignment="1">
      <alignment horizontal="center" shrinkToFit="1"/>
    </xf>
    <xf numFmtId="4" fontId="83" fillId="0" borderId="38" xfId="7" applyNumberFormat="1" applyFont="1" applyBorder="1" applyAlignment="1">
      <alignment horizontal="right"/>
    </xf>
    <xf numFmtId="4" fontId="83" fillId="0" borderId="39" xfId="7" applyNumberFormat="1" applyFont="1" applyBorder="1" applyAlignment="1">
      <alignment horizontal="right"/>
    </xf>
    <xf numFmtId="0" fontId="10" fillId="0" borderId="26" xfId="7" applyFont="1" applyBorder="1" applyAlignment="1">
      <alignment horizontal="center"/>
    </xf>
    <xf numFmtId="49" fontId="10" fillId="0" borderId="26" xfId="7" applyNumberFormat="1" applyFont="1" applyBorder="1" applyAlignment="1">
      <alignment horizontal="right"/>
    </xf>
    <xf numFmtId="4" fontId="84" fillId="5" borderId="40" xfId="7" applyNumberFormat="1" applyFont="1" applyFill="1" applyBorder="1" applyAlignment="1">
      <alignment horizontal="right" wrapText="1"/>
    </xf>
    <xf numFmtId="0" fontId="84" fillId="5" borderId="27" xfId="7" applyFont="1" applyFill="1" applyBorder="1" applyAlignment="1">
      <alignment horizontal="left" wrapText="1"/>
    </xf>
    <xf numFmtId="0" fontId="85" fillId="0" borderId="0" xfId="7" applyFont="1" applyAlignment="1">
      <alignment wrapText="1"/>
    </xf>
    <xf numFmtId="0" fontId="2" fillId="6" borderId="41" xfId="7" applyFont="1" applyFill="1" applyBorder="1" applyAlignment="1">
      <alignment horizontal="center"/>
    </xf>
    <xf numFmtId="49" fontId="52" fillId="6" borderId="41" xfId="7" applyNumberFormat="1" applyFont="1" applyFill="1" applyBorder="1" applyAlignment="1">
      <alignment horizontal="left"/>
    </xf>
    <xf numFmtId="0" fontId="52" fillId="6" borderId="35" xfId="7" applyFont="1" applyFill="1" applyBorder="1"/>
    <xf numFmtId="0" fontId="2" fillId="6" borderId="36" xfId="7" applyFont="1" applyFill="1" applyBorder="1" applyAlignment="1">
      <alignment horizontal="center"/>
    </xf>
    <xf numFmtId="4" fontId="2" fillId="6" borderId="36" xfId="7" applyNumberFormat="1" applyFont="1" applyFill="1" applyBorder="1" applyAlignment="1">
      <alignment horizontal="right"/>
    </xf>
    <xf numFmtId="49" fontId="87" fillId="0" borderId="0" xfId="0" applyNumberFormat="1" applyFont="1" applyAlignment="1">
      <alignment horizontal="left"/>
    </xf>
    <xf numFmtId="49" fontId="87" fillId="0" borderId="0" xfId="0" applyNumberFormat="1" applyFont="1" applyAlignment="1">
      <alignment horizontal="center"/>
    </xf>
    <xf numFmtId="49" fontId="3" fillId="6" borderId="18" xfId="0" applyNumberFormat="1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49" fontId="10" fillId="0" borderId="43" xfId="0" applyNumberFormat="1" applyFont="1" applyBorder="1" applyAlignment="1">
      <alignment horizontal="center"/>
    </xf>
    <xf numFmtId="0" fontId="10" fillId="0" borderId="0" xfId="0" applyFont="1"/>
    <xf numFmtId="176" fontId="2" fillId="0" borderId="44" xfId="0" applyNumberFormat="1" applyFont="1" applyBorder="1"/>
    <xf numFmtId="0" fontId="3" fillId="6" borderId="18" xfId="0" applyFont="1" applyFill="1" applyBorder="1"/>
    <xf numFmtId="0" fontId="3" fillId="6" borderId="32" xfId="0" applyFont="1" applyFill="1" applyBorder="1"/>
    <xf numFmtId="176" fontId="3" fillId="6" borderId="22" xfId="0" applyNumberFormat="1" applyFont="1" applyFill="1" applyBorder="1"/>
    <xf numFmtId="0" fontId="64" fillId="0" borderId="0" xfId="0" applyFont="1"/>
    <xf numFmtId="0" fontId="64" fillId="0" borderId="0" xfId="0" applyFont="1" applyAlignment="1">
      <alignment horizontal="left"/>
    </xf>
    <xf numFmtId="4" fontId="83" fillId="0" borderId="38" xfId="7" applyNumberFormat="1" applyFont="1" applyBorder="1"/>
    <xf numFmtId="4" fontId="88" fillId="5" borderId="40" xfId="7" applyNumberFormat="1" applyFont="1" applyFill="1" applyBorder="1" applyAlignment="1">
      <alignment horizontal="right" wrapText="1"/>
    </xf>
    <xf numFmtId="4" fontId="89" fillId="5" borderId="40" xfId="7" applyNumberFormat="1" applyFont="1" applyFill="1" applyBorder="1" applyAlignment="1">
      <alignment horizontal="right" wrapText="1"/>
    </xf>
    <xf numFmtId="4" fontId="61" fillId="0" borderId="0" xfId="7" applyNumberFormat="1"/>
    <xf numFmtId="0" fontId="65" fillId="0" borderId="0" xfId="7" applyFont="1" applyAlignment="1">
      <alignment vertical="center"/>
    </xf>
    <xf numFmtId="4" fontId="2" fillId="6" borderId="37" xfId="7" applyNumberFormat="1" applyFont="1" applyFill="1" applyBorder="1" applyAlignment="1">
      <alignment horizontal="right"/>
    </xf>
    <xf numFmtId="4" fontId="3" fillId="6" borderId="41" xfId="7" applyNumberFormat="1" applyFont="1" applyFill="1" applyBorder="1"/>
    <xf numFmtId="0" fontId="90" fillId="0" borderId="0" xfId="7" applyFont="1"/>
    <xf numFmtId="0" fontId="61" fillId="0" borderId="45" xfId="7" applyBorder="1" applyAlignment="1">
      <alignment horizontal="center"/>
    </xf>
    <xf numFmtId="0" fontId="61" fillId="0" borderId="46" xfId="7" applyBorder="1"/>
    <xf numFmtId="176" fontId="61" fillId="0" borderId="47" xfId="7" applyNumberFormat="1" applyBorder="1"/>
    <xf numFmtId="0" fontId="61" fillId="0" borderId="48" xfId="7" applyBorder="1" applyAlignment="1">
      <alignment horizontal="center"/>
    </xf>
    <xf numFmtId="0" fontId="61" fillId="0" borderId="49" xfId="7" applyBorder="1"/>
    <xf numFmtId="176" fontId="61" fillId="0" borderId="50" xfId="7" applyNumberFormat="1" applyBorder="1"/>
    <xf numFmtId="0" fontId="61" fillId="0" borderId="51" xfId="7" applyBorder="1" applyAlignment="1">
      <alignment horizontal="center"/>
    </xf>
    <xf numFmtId="0" fontId="61" fillId="0" borderId="52" xfId="7" applyBorder="1"/>
    <xf numFmtId="176" fontId="61" fillId="0" borderId="53" xfId="7" applyNumberFormat="1" applyBorder="1"/>
    <xf numFmtId="0" fontId="91" fillId="7" borderId="17" xfId="7" applyFont="1" applyFill="1" applyBorder="1" applyAlignment="1">
      <alignment vertical="center"/>
    </xf>
    <xf numFmtId="0" fontId="91" fillId="7" borderId="5" xfId="7" applyFont="1" applyFill="1" applyBorder="1" applyAlignment="1">
      <alignment vertical="center"/>
    </xf>
    <xf numFmtId="0" fontId="2" fillId="8" borderId="36" xfId="7" applyFont="1" applyFill="1" applyBorder="1" applyAlignment="1">
      <alignment horizontal="center"/>
    </xf>
    <xf numFmtId="176" fontId="91" fillId="7" borderId="22" xfId="4" applyNumberFormat="1" applyFont="1" applyFill="1" applyBorder="1" applyAlignment="1">
      <alignment vertical="center"/>
    </xf>
    <xf numFmtId="0" fontId="84" fillId="0" borderId="44" xfId="0" applyFont="1" applyBorder="1" applyAlignment="1">
      <alignment horizontal="right"/>
    </xf>
    <xf numFmtId="0" fontId="83" fillId="0" borderId="38" xfId="7" applyFont="1" applyBorder="1" applyAlignment="1">
      <alignment horizontal="center"/>
    </xf>
    <xf numFmtId="0" fontId="83" fillId="0" borderId="38" xfId="7" applyFont="1" applyBorder="1" applyAlignment="1">
      <alignment wrapText="1"/>
    </xf>
    <xf numFmtId="4" fontId="83" fillId="0" borderId="38" xfId="7" applyNumberFormat="1" applyFont="1" applyBorder="1" applyAlignment="1"/>
    <xf numFmtId="0" fontId="61" fillId="0" borderId="0" xfId="7" applyAlignment="1"/>
    <xf numFmtId="0" fontId="65" fillId="0" borderId="0" xfId="7" applyFont="1" applyAlignment="1"/>
    <xf numFmtId="49" fontId="86" fillId="3" borderId="38" xfId="7" applyNumberFormat="1" applyFont="1" applyFill="1" applyBorder="1" applyAlignment="1">
      <alignment horizontal="left"/>
    </xf>
    <xf numFmtId="49" fontId="83" fillId="0" borderId="38" xfId="7" applyNumberFormat="1" applyFont="1" applyBorder="1" applyAlignment="1">
      <alignment horizontal="left"/>
    </xf>
    <xf numFmtId="49" fontId="84" fillId="5" borderId="26" xfId="7" applyNumberFormat="1" applyFont="1" applyFill="1" applyBorder="1" applyAlignment="1">
      <alignment horizontal="left" wrapText="1"/>
    </xf>
    <xf numFmtId="4" fontId="84" fillId="5" borderId="26" xfId="7" applyNumberFormat="1" applyFont="1" applyFill="1" applyBorder="1" applyAlignment="1">
      <alignment horizontal="right" wrapText="1"/>
    </xf>
    <xf numFmtId="49" fontId="83" fillId="3" borderId="38" xfId="7" applyNumberFormat="1" applyFont="1" applyFill="1" applyBorder="1" applyAlignment="1">
      <alignment horizontal="left" vertical="top"/>
    </xf>
    <xf numFmtId="49" fontId="86" fillId="3" borderId="38" xfId="7" applyNumberFormat="1" applyFont="1" applyFill="1" applyBorder="1" applyAlignment="1">
      <alignment horizontal="left" vertical="top"/>
    </xf>
    <xf numFmtId="175" fontId="0" fillId="0" borderId="0" xfId="0" applyNumberFormat="1" applyAlignment="1">
      <alignment vertical="center"/>
    </xf>
    <xf numFmtId="0" fontId="67" fillId="0" borderId="27" xfId="7" applyFont="1" applyBorder="1" applyAlignment="1">
      <alignment horizontal="left" wrapText="1"/>
    </xf>
    <xf numFmtId="49" fontId="84" fillId="5" borderId="40" xfId="7" applyNumberFormat="1" applyFont="1" applyFill="1" applyBorder="1" applyAlignment="1">
      <alignment horizontal="left" wrapText="1"/>
    </xf>
    <xf numFmtId="49" fontId="88" fillId="5" borderId="40" xfId="7" applyNumberFormat="1" applyFont="1" applyFill="1" applyBorder="1" applyAlignment="1">
      <alignment horizontal="left" wrapText="1"/>
    </xf>
    <xf numFmtId="49" fontId="89" fillId="5" borderId="40" xfId="7" applyNumberFormat="1" applyFont="1" applyFill="1" applyBorder="1" applyAlignment="1">
      <alignment horizontal="left" wrapText="1"/>
    </xf>
    <xf numFmtId="0" fontId="93" fillId="0" borderId="0" xfId="0" applyFont="1" applyAlignment="1">
      <alignment horizontal="center"/>
    </xf>
  </cellXfs>
  <cellStyles count="11">
    <cellStyle name="Čárka" xfId="4" builtinId="3"/>
    <cellStyle name="Měna" xfId="1" builtinId="4"/>
    <cellStyle name="Měna 2" xfId="6" xr:uid="{4B313E50-1063-4C5F-87C6-DC44BC263436}"/>
    <cellStyle name="Měna 3" xfId="10" xr:uid="{6A3EC7E1-09A4-4599-BFA2-97F69AC77065}"/>
    <cellStyle name="Normal 2" xfId="2" xr:uid="{E1800664-384A-4ED6-9CAA-098A157EDA12}"/>
    <cellStyle name="Normální" xfId="0" builtinId="0"/>
    <cellStyle name="Normální 2" xfId="5" xr:uid="{E5E43244-E61A-4805-85B5-4BAE55C1938D}"/>
    <cellStyle name="Normální 3" xfId="8" xr:uid="{D2129CC7-B254-4091-A140-8BFB42D5A8B7}"/>
    <cellStyle name="Normální 3 2" xfId="9" xr:uid="{DE73BBEA-9115-4E72-A689-500D1BB97632}"/>
    <cellStyle name="normální_List1" xfId="3" xr:uid="{689D8BEC-0711-4E29-8EA4-66E70C531C0D}"/>
    <cellStyle name="normální_POL.XLS" xfId="7" xr:uid="{CB714E50-F1DD-454C-9E82-23E11EE8A778}"/>
  </cellStyles>
  <dxfs count="0"/>
  <tableStyles count="0" defaultTableStyle="TableStyleMedium2" defaultPivotStyle="PivotStyleLight16"/>
  <colors>
    <mruColors>
      <color rgb="FFFFFF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AppData/Local/Temp/Rar$DIa17192.25744/H&#345;bitov%20&#268;esk&#253;%20Krumlov%20f&#225;ze%201%20kanalizace%20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Desktop/H&#345;bitov%20&#268;esk&#253;%20Krumlov%20f&#225;ze%201%20vo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AppData/Local/Temp/Rar$DIa15608.31837/SO%20003%20-%20rozpocet%20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Desktop/&#268;K%20H&#345;bitov%20082020/&#268;K%20H&#345;bitov%20SO01ro%2011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Dešťová kanalizace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15">
          <cell r="E15">
            <v>3273896.9688814804</v>
          </cell>
          <cell r="F15">
            <v>9830.3220000000001</v>
          </cell>
          <cell r="G15">
            <v>0</v>
          </cell>
          <cell r="H15">
            <v>0</v>
          </cell>
          <cell r="I15">
            <v>0</v>
          </cell>
        </row>
        <row r="28">
          <cell r="H28">
            <v>197023.63745288883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Rozvod vody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28">
          <cell r="H28" t="e">
            <v>#REF!</v>
          </cell>
        </row>
      </sheetData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62">
          <cell r="B62" t="str">
            <v>8</v>
          </cell>
          <cell r="C62" t="str">
            <v>Trubní vedení</v>
          </cell>
        </row>
        <row r="133">
          <cell r="B133" t="str">
            <v>99</v>
          </cell>
          <cell r="C133" t="str">
            <v>Staveništní přesun hmot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SIE - D.1.4.B Zařízení silnoproudé elektrotechniky</v>
          </cell>
        </row>
        <row r="6">
          <cell r="C6" t="str">
            <v xml:space="preserve">SO 003 - HŘBITOV ČESKÝ KRUMLOV  </v>
          </cell>
        </row>
        <row r="7">
          <cell r="G7">
            <v>0</v>
          </cell>
        </row>
      </sheetData>
      <sheetData sheetId="1">
        <row r="11">
          <cell r="E11">
            <v>0</v>
          </cell>
          <cell r="F11">
            <v>0</v>
          </cell>
          <cell r="G11">
            <v>74953.580000000016</v>
          </cell>
          <cell r="H11">
            <v>150138.48540000001</v>
          </cell>
          <cell r="I11">
            <v>0</v>
          </cell>
        </row>
        <row r="17">
          <cell r="H17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"/>
      <sheetName val="pol."/>
      <sheetName val="vegetační up."/>
      <sheetName val="elektro"/>
      <sheetName val="ZTI"/>
      <sheetName val="lavičky bet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0DE4-9274-4D9E-8F9D-2E56073BC612}">
  <sheetPr>
    <tabColor rgb="FFFF0000"/>
  </sheetPr>
  <dimension ref="A1:H34"/>
  <sheetViews>
    <sheetView tabSelected="1" workbookViewId="0">
      <selection activeCell="D28" sqref="D28"/>
    </sheetView>
  </sheetViews>
  <sheetFormatPr defaultRowHeight="15" x14ac:dyDescent="0.25"/>
  <cols>
    <col min="1" max="1" width="4.140625" customWidth="1"/>
    <col min="2" max="2" width="9" customWidth="1"/>
    <col min="3" max="3" width="40.85546875" customWidth="1"/>
    <col min="4" max="4" width="21" customWidth="1"/>
    <col min="6" max="6" width="10.28515625" bestFit="1" customWidth="1"/>
  </cols>
  <sheetData>
    <row r="1" spans="1:4" s="152" customFormat="1" ht="17.25" customHeight="1" x14ac:dyDescent="0.25">
      <c r="A1" s="151" t="s">
        <v>39</v>
      </c>
      <c r="B1" s="175"/>
      <c r="C1" s="2"/>
      <c r="D1" s="182" t="s">
        <v>1004</v>
      </c>
    </row>
    <row r="2" spans="1:4" s="152" customFormat="1" ht="17.25" customHeight="1" x14ac:dyDescent="0.25">
      <c r="A2" s="153" t="s">
        <v>13</v>
      </c>
      <c r="B2" s="176"/>
      <c r="C2" s="13"/>
      <c r="D2" s="219" t="s">
        <v>140</v>
      </c>
    </row>
    <row r="3" spans="1:4" ht="24.75" customHeight="1" x14ac:dyDescent="0.25">
      <c r="C3" s="183" t="s">
        <v>88</v>
      </c>
    </row>
    <row r="4" spans="1:4" ht="18" customHeight="1" x14ac:dyDescent="0.25">
      <c r="B4" s="165" t="s">
        <v>113</v>
      </c>
      <c r="C4" s="165"/>
      <c r="D4" s="160">
        <f>pol.!G5</f>
        <v>0</v>
      </c>
    </row>
    <row r="5" spans="1:4" ht="18" customHeight="1" x14ac:dyDescent="0.25">
      <c r="B5" s="164" t="s">
        <v>79</v>
      </c>
      <c r="C5" s="165"/>
      <c r="D5" s="160">
        <f>pol.!G28</f>
        <v>0</v>
      </c>
    </row>
    <row r="6" spans="1:4" ht="18" customHeight="1" x14ac:dyDescent="0.25">
      <c r="B6" s="165" t="s">
        <v>114</v>
      </c>
      <c r="C6" s="165"/>
      <c r="D6" s="160">
        <f>pol.!G34</f>
        <v>0</v>
      </c>
    </row>
    <row r="7" spans="1:4" ht="18" customHeight="1" x14ac:dyDescent="0.25">
      <c r="B7" s="165" t="s">
        <v>115</v>
      </c>
      <c r="C7" s="165"/>
      <c r="D7" s="160">
        <f>pol.!G71</f>
        <v>0</v>
      </c>
    </row>
    <row r="8" spans="1:4" ht="18" customHeight="1" x14ac:dyDescent="0.25">
      <c r="B8" s="165" t="s">
        <v>116</v>
      </c>
      <c r="C8" s="165"/>
      <c r="D8" s="160">
        <f>pol.!G85</f>
        <v>0</v>
      </c>
    </row>
    <row r="9" spans="1:4" ht="18" customHeight="1" x14ac:dyDescent="0.25">
      <c r="B9" s="165" t="s">
        <v>78</v>
      </c>
      <c r="C9" s="165"/>
      <c r="D9" s="160">
        <f>pol.!G98</f>
        <v>0</v>
      </c>
    </row>
    <row r="10" spans="1:4" ht="18" customHeight="1" x14ac:dyDescent="0.25">
      <c r="B10" s="165" t="s">
        <v>117</v>
      </c>
      <c r="C10" s="165"/>
      <c r="D10" s="160">
        <f>pol.!G143</f>
        <v>0</v>
      </c>
    </row>
    <row r="11" spans="1:4" ht="18" customHeight="1" x14ac:dyDescent="0.25">
      <c r="B11" s="164" t="s">
        <v>111</v>
      </c>
      <c r="C11" s="165"/>
      <c r="D11" s="160">
        <f>pol.!G151</f>
        <v>0</v>
      </c>
    </row>
    <row r="12" spans="1:4" ht="18" customHeight="1" x14ac:dyDescent="0.25">
      <c r="B12" s="217" t="s">
        <v>118</v>
      </c>
      <c r="C12" s="217"/>
      <c r="D12" s="218">
        <f>pol.!G164</f>
        <v>0</v>
      </c>
    </row>
    <row r="13" spans="1:4" ht="18" customHeight="1" x14ac:dyDescent="0.25">
      <c r="B13" s="166" t="s">
        <v>119</v>
      </c>
      <c r="C13" s="166"/>
      <c r="D13" s="161">
        <f>pol.!G167</f>
        <v>0</v>
      </c>
    </row>
    <row r="14" spans="1:4" ht="18" customHeight="1" x14ac:dyDescent="0.25">
      <c r="C14" s="167" t="s">
        <v>43</v>
      </c>
      <c r="D14" s="162">
        <f>SUM(D4:D13)</f>
        <v>0</v>
      </c>
    </row>
    <row r="15" spans="1:4" ht="18" customHeight="1" x14ac:dyDescent="0.25">
      <c r="B15" s="164" t="s">
        <v>323</v>
      </c>
      <c r="C15" s="167"/>
      <c r="D15" s="160">
        <f>'Vegetační úp.'!G67</f>
        <v>0</v>
      </c>
    </row>
    <row r="16" spans="1:4" ht="18" customHeight="1" x14ac:dyDescent="0.25">
      <c r="B16" s="187" t="s">
        <v>42</v>
      </c>
      <c r="D16" s="160">
        <f>elektro!G95</f>
        <v>0</v>
      </c>
    </row>
    <row r="17" spans="1:8" ht="18" customHeight="1" x14ac:dyDescent="0.25">
      <c r="B17" s="164" t="s">
        <v>381</v>
      </c>
      <c r="D17" s="160">
        <f>kanalizace!G268</f>
        <v>0</v>
      </c>
    </row>
    <row r="18" spans="1:8" ht="18" customHeight="1" x14ac:dyDescent="0.25">
      <c r="B18" s="168" t="s">
        <v>382</v>
      </c>
      <c r="C18" s="159"/>
      <c r="D18" s="161">
        <f>vodovod!HSV</f>
        <v>0</v>
      </c>
    </row>
    <row r="19" spans="1:8" ht="18" customHeight="1" x14ac:dyDescent="0.25">
      <c r="C19" s="167" t="s">
        <v>44</v>
      </c>
      <c r="D19" s="162">
        <f>SUM(D15:D18)</f>
        <v>0</v>
      </c>
    </row>
    <row r="20" spans="1:8" ht="7.5" customHeight="1" x14ac:dyDescent="0.25">
      <c r="C20" s="167"/>
      <c r="D20" s="160"/>
    </row>
    <row r="21" spans="1:8" s="152" customFormat="1" ht="17.25" customHeight="1" x14ac:dyDescent="0.25">
      <c r="C21" s="169" t="s">
        <v>45</v>
      </c>
      <c r="D21" s="163">
        <f>D19+D14</f>
        <v>0</v>
      </c>
      <c r="F21" s="476"/>
    </row>
    <row r="22" spans="1:8" ht="19.5" customHeight="1" x14ac:dyDescent="0.25">
      <c r="A22" s="170"/>
      <c r="B22" s="170"/>
      <c r="C22" s="184" t="s">
        <v>46</v>
      </c>
      <c r="E22" s="171"/>
      <c r="F22" s="170"/>
    </row>
    <row r="23" spans="1:8" ht="16.5" customHeight="1" x14ac:dyDescent="0.25">
      <c r="A23" s="172" t="s">
        <v>47</v>
      </c>
      <c r="B23" s="173">
        <v>12203000</v>
      </c>
      <c r="C23" s="174" t="s">
        <v>48</v>
      </c>
      <c r="D23" s="185">
        <v>0</v>
      </c>
      <c r="H23" s="224"/>
    </row>
    <row r="24" spans="1:8" ht="16.5" customHeight="1" x14ac:dyDescent="0.25">
      <c r="A24" s="172" t="s">
        <v>47</v>
      </c>
      <c r="B24" s="173">
        <v>13254000</v>
      </c>
      <c r="C24" s="174" t="s">
        <v>49</v>
      </c>
      <c r="D24" s="185">
        <v>0</v>
      </c>
    </row>
    <row r="25" spans="1:8" ht="16.5" customHeight="1" x14ac:dyDescent="0.25">
      <c r="A25" s="172" t="s">
        <v>47</v>
      </c>
      <c r="B25" s="173">
        <v>30001000</v>
      </c>
      <c r="C25" s="174" t="s">
        <v>50</v>
      </c>
      <c r="D25" s="185">
        <v>0</v>
      </c>
    </row>
    <row r="26" spans="1:8" ht="16.5" customHeight="1" x14ac:dyDescent="0.25">
      <c r="A26" s="172" t="s">
        <v>47</v>
      </c>
      <c r="B26" s="173">
        <v>70001000</v>
      </c>
      <c r="C26" s="174" t="s">
        <v>1003</v>
      </c>
      <c r="D26" s="185">
        <v>0</v>
      </c>
    </row>
    <row r="27" spans="1:8" ht="16.5" customHeight="1" x14ac:dyDescent="0.25">
      <c r="A27" s="172" t="s">
        <v>47</v>
      </c>
      <c r="B27" s="173">
        <v>45203000</v>
      </c>
      <c r="C27" s="174" t="s">
        <v>51</v>
      </c>
      <c r="D27" s="185">
        <v>0</v>
      </c>
    </row>
    <row r="28" spans="1:8" ht="16.5" customHeight="1" x14ac:dyDescent="0.3">
      <c r="A28" s="172"/>
      <c r="B28" s="481" t="s">
        <v>1005</v>
      </c>
      <c r="C28" s="174"/>
      <c r="D28" s="185">
        <v>0</v>
      </c>
    </row>
    <row r="29" spans="1:8" ht="16.5" customHeight="1" x14ac:dyDescent="0.3">
      <c r="A29" s="172"/>
      <c r="B29" s="481" t="s">
        <v>1005</v>
      </c>
      <c r="C29" s="177"/>
      <c r="D29" s="186">
        <v>0</v>
      </c>
    </row>
    <row r="30" spans="1:8" x14ac:dyDescent="0.25">
      <c r="C30" s="167" t="s">
        <v>52</v>
      </c>
      <c r="D30" s="162">
        <f>SUM(D23:D29)</f>
        <v>0</v>
      </c>
    </row>
    <row r="31" spans="1:8" ht="5.25" customHeight="1" thickBot="1" x14ac:dyDescent="0.3">
      <c r="C31" s="164"/>
      <c r="D31" s="164"/>
    </row>
    <row r="32" spans="1:8" s="152" customFormat="1" ht="17.25" customHeight="1" thickBot="1" x14ac:dyDescent="0.3">
      <c r="C32" s="169" t="s">
        <v>53</v>
      </c>
      <c r="D32" s="181">
        <f>D30+D21</f>
        <v>0</v>
      </c>
    </row>
    <row r="33" spans="2:4" ht="21" customHeight="1" thickBot="1" x14ac:dyDescent="0.3">
      <c r="C33" s="188" t="s">
        <v>54</v>
      </c>
      <c r="D33" s="189">
        <f>D32*0.21</f>
        <v>0</v>
      </c>
    </row>
    <row r="34" spans="2:4" ht="22.5" customHeight="1" thickBot="1" x14ac:dyDescent="0.3">
      <c r="B34" s="178" t="s">
        <v>1006</v>
      </c>
      <c r="C34" s="179"/>
      <c r="D34" s="180">
        <f>D33+D32</f>
        <v>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DF6-9EF5-4E72-A1B2-F285F52D7136}">
  <sheetPr>
    <tabColor rgb="FFFFFF00"/>
  </sheetPr>
  <dimension ref="A1:Z180"/>
  <sheetViews>
    <sheetView topLeftCell="A165" workbookViewId="0">
      <pane xSplit="18135" ySplit="6960" topLeftCell="G31"/>
      <selection activeCell="F105" sqref="F105:F180"/>
      <selection pane="topRight" activeCell="G38" sqref="G38"/>
      <selection pane="bottomLeft" activeCell="A31" sqref="A31"/>
      <selection pane="bottomRight" activeCell="G55" sqref="G55"/>
    </sheetView>
  </sheetViews>
  <sheetFormatPr defaultRowHeight="16.5" customHeight="1" x14ac:dyDescent="0.25"/>
  <cols>
    <col min="1" max="1" width="4.85546875" customWidth="1"/>
    <col min="2" max="2" width="12" customWidth="1"/>
    <col min="3" max="3" width="61.85546875" customWidth="1"/>
    <col min="4" max="4" width="6.140625" customWidth="1"/>
    <col min="5" max="5" width="12" bestFit="1" customWidth="1"/>
    <col min="6" max="6" width="11.140625" customWidth="1"/>
    <col min="7" max="7" width="16" style="53" customWidth="1"/>
    <col min="8" max="8" width="8.5703125" customWidth="1"/>
    <col min="9" max="9" width="8.28515625" style="58" customWidth="1"/>
    <col min="10" max="10" width="10.85546875" style="69" customWidth="1"/>
    <col min="11" max="11" width="8.140625" customWidth="1"/>
    <col min="12" max="12" width="9.140625" customWidth="1"/>
    <col min="13" max="13" width="26.85546875" customWidth="1"/>
  </cols>
  <sheetData>
    <row r="1" spans="1:25" s="11" customFormat="1" ht="16.5" customHeight="1" x14ac:dyDescent="0.25">
      <c r="A1" s="1" t="s">
        <v>60</v>
      </c>
      <c r="B1" s="2"/>
      <c r="C1" s="3"/>
      <c r="D1" s="4"/>
      <c r="E1" s="5" t="s">
        <v>142</v>
      </c>
      <c r="F1" s="6"/>
      <c r="G1" s="193" t="s">
        <v>141</v>
      </c>
      <c r="H1" s="212"/>
      <c r="I1" s="55"/>
      <c r="J1" s="64"/>
      <c r="K1" s="7"/>
      <c r="L1" s="8"/>
      <c r="M1" s="9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5" s="11" customFormat="1" ht="16.5" customHeight="1" x14ac:dyDescent="0.25">
      <c r="A2" s="12" t="s">
        <v>13</v>
      </c>
      <c r="B2" s="13"/>
      <c r="C2" s="14"/>
      <c r="D2" s="15"/>
      <c r="E2" s="16" t="s">
        <v>0</v>
      </c>
      <c r="F2" s="17"/>
      <c r="G2" s="49"/>
      <c r="H2" s="213"/>
      <c r="I2" s="56"/>
      <c r="J2" s="65"/>
      <c r="K2" s="18"/>
      <c r="L2" s="19"/>
      <c r="M2" s="9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5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18</v>
      </c>
      <c r="I3" s="211" t="s">
        <v>8</v>
      </c>
      <c r="J3" s="66" t="s">
        <v>9</v>
      </c>
      <c r="K3" s="21" t="s">
        <v>10</v>
      </c>
      <c r="L3" s="26" t="s">
        <v>11</v>
      </c>
      <c r="M3" s="27"/>
      <c r="N3" s="28"/>
      <c r="O3" s="28"/>
      <c r="P3" s="28"/>
      <c r="Q3" s="28"/>
      <c r="R3" s="28"/>
      <c r="S3" s="28"/>
      <c r="T3" s="28"/>
      <c r="U3" s="28"/>
      <c r="V3" s="28"/>
      <c r="W3" s="28"/>
      <c r="X3" s="29"/>
      <c r="Y3" s="29"/>
    </row>
    <row r="4" spans="1:25" s="11" customFormat="1" ht="4.5" customHeight="1" thickTop="1" x14ac:dyDescent="0.25">
      <c r="A4" s="71"/>
      <c r="B4" s="71"/>
      <c r="C4" s="72"/>
      <c r="D4" s="71"/>
      <c r="E4" s="73"/>
      <c r="F4" s="74"/>
      <c r="G4" s="75"/>
      <c r="H4" s="71"/>
      <c r="I4" s="76"/>
      <c r="J4" s="77"/>
      <c r="K4" s="78"/>
      <c r="L4" s="71"/>
      <c r="M4" s="27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</row>
    <row r="5" spans="1:25" s="11" customFormat="1" ht="21" customHeight="1" x14ac:dyDescent="0.25">
      <c r="B5" s="30"/>
      <c r="C5" s="30" t="s">
        <v>113</v>
      </c>
      <c r="D5" s="31"/>
      <c r="E5" s="32"/>
      <c r="F5" s="33"/>
      <c r="G5" s="51">
        <f>SUM(G6:G27)</f>
        <v>0</v>
      </c>
      <c r="H5" s="34"/>
      <c r="I5" s="57"/>
      <c r="J5" s="68">
        <f>SUM(J6:J26)</f>
        <v>0</v>
      </c>
      <c r="K5" s="35"/>
      <c r="L5" s="68">
        <f>SUM(L6:L26)</f>
        <v>1331.675</v>
      </c>
      <c r="M5" s="37"/>
      <c r="N5" s="36"/>
      <c r="O5" s="36"/>
      <c r="P5" s="36"/>
      <c r="Q5" s="36"/>
      <c r="R5" s="36"/>
      <c r="S5" s="36"/>
      <c r="T5" s="36"/>
      <c r="U5" s="36"/>
      <c r="V5" s="36"/>
      <c r="W5" s="36"/>
      <c r="X5" s="38"/>
      <c r="Y5" s="38"/>
    </row>
    <row r="6" spans="1:25" s="105" customFormat="1" ht="16.5" customHeight="1" x14ac:dyDescent="0.25">
      <c r="A6" s="42" t="s">
        <v>12</v>
      </c>
      <c r="B6" s="47">
        <v>961044111</v>
      </c>
      <c r="C6" s="47" t="s">
        <v>22</v>
      </c>
      <c r="D6" s="113" t="s">
        <v>17</v>
      </c>
      <c r="E6" s="63">
        <v>0.52499999999999991</v>
      </c>
      <c r="F6" s="133"/>
      <c r="G6" s="52">
        <f>E6*F6</f>
        <v>0</v>
      </c>
      <c r="H6" s="85" t="s">
        <v>397</v>
      </c>
      <c r="I6" s="87">
        <v>0</v>
      </c>
      <c r="J6" s="67">
        <f>E6*I6</f>
        <v>0</v>
      </c>
      <c r="K6" s="87">
        <v>2</v>
      </c>
      <c r="L6" s="40">
        <f>E6*K6</f>
        <v>1.0499999999999998</v>
      </c>
      <c r="M6" s="102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4"/>
      <c r="Y6" s="104"/>
    </row>
    <row r="7" spans="1:25" s="105" customFormat="1" ht="16.5" customHeight="1" x14ac:dyDescent="0.25">
      <c r="A7" s="42"/>
      <c r="B7" s="79" t="s">
        <v>65</v>
      </c>
      <c r="C7" s="106" t="s">
        <v>128</v>
      </c>
      <c r="D7" s="113" t="s">
        <v>17</v>
      </c>
      <c r="E7" s="114">
        <v>0.52499999999999991</v>
      </c>
      <c r="F7" s="133"/>
      <c r="G7" s="97"/>
      <c r="H7" s="98"/>
      <c r="I7" s="89"/>
      <c r="J7" s="99"/>
      <c r="K7" s="89"/>
      <c r="L7" s="100"/>
      <c r="M7" s="102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4"/>
      <c r="Y7" s="104"/>
    </row>
    <row r="8" spans="1:25" s="105" customFormat="1" ht="16.5" customHeight="1" x14ac:dyDescent="0.25">
      <c r="A8" s="128" t="s">
        <v>129</v>
      </c>
      <c r="B8" s="47">
        <v>962042321</v>
      </c>
      <c r="C8" s="47" t="s">
        <v>64</v>
      </c>
      <c r="D8" s="43" t="s">
        <v>17</v>
      </c>
      <c r="E8" s="145">
        <v>0.9</v>
      </c>
      <c r="F8" s="63"/>
      <c r="G8" s="52">
        <f>E8*F8</f>
        <v>0</v>
      </c>
      <c r="H8" s="85" t="s">
        <v>397</v>
      </c>
      <c r="I8" s="88">
        <v>0</v>
      </c>
      <c r="J8" s="67">
        <f>E8*I8</f>
        <v>0</v>
      </c>
      <c r="K8" s="88">
        <v>2.2000000000000002</v>
      </c>
      <c r="L8" s="40">
        <f>E8*K8</f>
        <v>1.9800000000000002</v>
      </c>
      <c r="M8" s="102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4"/>
      <c r="Y8" s="104"/>
    </row>
    <row r="9" spans="1:25" s="105" customFormat="1" ht="16.5" customHeight="1" x14ac:dyDescent="0.25">
      <c r="A9" s="42"/>
      <c r="B9" s="79" t="s">
        <v>65</v>
      </c>
      <c r="C9" s="106" t="s">
        <v>130</v>
      </c>
      <c r="D9" s="113" t="s">
        <v>17</v>
      </c>
      <c r="E9" s="114">
        <v>0.9</v>
      </c>
      <c r="F9" s="133"/>
      <c r="G9" s="133"/>
      <c r="H9" s="133"/>
      <c r="I9" s="133"/>
      <c r="J9" s="133"/>
      <c r="K9" s="133"/>
      <c r="L9" s="133"/>
      <c r="M9" s="102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4"/>
      <c r="Y9" s="104"/>
    </row>
    <row r="10" spans="1:25" s="90" customFormat="1" ht="16.5" customHeight="1" x14ac:dyDescent="0.2">
      <c r="A10" s="129"/>
      <c r="B10" s="207" t="s">
        <v>75</v>
      </c>
      <c r="C10" s="208"/>
      <c r="D10" s="209"/>
      <c r="E10" s="210"/>
      <c r="F10" s="196">
        <v>0.2</v>
      </c>
      <c r="G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</row>
    <row r="11" spans="1:25" s="90" customFormat="1" ht="16.5" customHeight="1" x14ac:dyDescent="0.25">
      <c r="A11" s="129"/>
      <c r="B11" s="208" t="s">
        <v>63</v>
      </c>
      <c r="C11" s="208"/>
      <c r="D11" s="209" t="s">
        <v>23</v>
      </c>
      <c r="E11" s="210">
        <v>288</v>
      </c>
      <c r="F11" s="197">
        <f>E11*0.2</f>
        <v>57.6</v>
      </c>
      <c r="G11" s="96"/>
      <c r="H11" s="82"/>
      <c r="I11" s="82"/>
      <c r="J11" s="82"/>
      <c r="K11" s="82"/>
      <c r="L11" s="82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</row>
    <row r="12" spans="1:25" s="90" customFormat="1" ht="16.5" customHeight="1" x14ac:dyDescent="0.2">
      <c r="A12" s="129"/>
      <c r="B12" s="208" t="s">
        <v>24</v>
      </c>
      <c r="C12" s="208"/>
      <c r="D12" s="209" t="s">
        <v>23</v>
      </c>
      <c r="E12" s="210">
        <v>1639</v>
      </c>
      <c r="F12" s="197">
        <f>E12*0.2</f>
        <v>327.8</v>
      </c>
      <c r="G12" s="96"/>
      <c r="H12" s="92"/>
      <c r="I12" s="93"/>
      <c r="J12" s="94"/>
      <c r="K12" s="95"/>
      <c r="L12" s="95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</row>
    <row r="13" spans="1:25" s="90" customFormat="1" ht="16.5" customHeight="1" x14ac:dyDescent="0.2">
      <c r="A13" s="129"/>
      <c r="B13" s="199" t="s">
        <v>122</v>
      </c>
      <c r="C13" s="83"/>
      <c r="D13" s="84"/>
      <c r="E13" s="91"/>
      <c r="F13" s="197"/>
      <c r="G13" s="197"/>
      <c r="H13" s="92"/>
      <c r="I13" s="93"/>
      <c r="J13" s="94"/>
      <c r="K13" s="95"/>
      <c r="L13" s="95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</row>
    <row r="14" spans="1:25" s="90" customFormat="1" ht="16.5" customHeight="1" x14ac:dyDescent="0.2">
      <c r="A14" s="120">
        <f>A8+1</f>
        <v>3</v>
      </c>
      <c r="B14" s="47">
        <v>113107122</v>
      </c>
      <c r="C14" s="47" t="s">
        <v>35</v>
      </c>
      <c r="D14" s="43" t="s">
        <v>19</v>
      </c>
      <c r="E14" s="215">
        <v>385.40000000000003</v>
      </c>
      <c r="F14" s="119"/>
      <c r="G14" s="97">
        <f t="shared" ref="G14:G17" si="0">E14*F14</f>
        <v>0</v>
      </c>
      <c r="H14" s="85" t="s">
        <v>397</v>
      </c>
      <c r="I14" s="118">
        <v>0</v>
      </c>
      <c r="J14" s="67">
        <f t="shared" ref="J14:J24" si="1">E14*I14</f>
        <v>0</v>
      </c>
      <c r="K14" s="115">
        <v>0.28999999999999998</v>
      </c>
      <c r="L14" s="40">
        <f t="shared" ref="L14:L22" si="2">E14*K14</f>
        <v>111.76600000000001</v>
      </c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</row>
    <row r="15" spans="1:25" s="90" customFormat="1" ht="28.5" customHeight="1" x14ac:dyDescent="0.2">
      <c r="A15" s="120">
        <f t="shared" ref="A15:A17" si="3">A14+1</f>
        <v>4</v>
      </c>
      <c r="B15" s="47">
        <v>113107162</v>
      </c>
      <c r="C15" s="47" t="s">
        <v>32</v>
      </c>
      <c r="D15" s="43" t="s">
        <v>19</v>
      </c>
      <c r="E15" s="366">
        <v>1541.6</v>
      </c>
      <c r="F15" s="119"/>
      <c r="G15" s="97">
        <f t="shared" si="0"/>
        <v>0</v>
      </c>
      <c r="H15" s="85" t="s">
        <v>397</v>
      </c>
      <c r="I15" s="118">
        <v>0</v>
      </c>
      <c r="J15" s="67">
        <f t="shared" si="1"/>
        <v>0</v>
      </c>
      <c r="K15" s="115">
        <v>0.28999999999999998</v>
      </c>
      <c r="L15" s="40">
        <f t="shared" si="2"/>
        <v>447.06399999999996</v>
      </c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</row>
    <row r="16" spans="1:25" s="90" customFormat="1" ht="40.5" customHeight="1" x14ac:dyDescent="0.2">
      <c r="A16" s="120">
        <f t="shared" si="3"/>
        <v>5</v>
      </c>
      <c r="B16" s="47">
        <v>113107142</v>
      </c>
      <c r="C16" s="47" t="s">
        <v>33</v>
      </c>
      <c r="D16" s="43" t="s">
        <v>19</v>
      </c>
      <c r="E16" s="366">
        <v>327.8</v>
      </c>
      <c r="F16" s="119"/>
      <c r="G16" s="52">
        <f t="shared" si="0"/>
        <v>0</v>
      </c>
      <c r="H16" s="85" t="s">
        <v>397</v>
      </c>
      <c r="I16" s="117">
        <v>0</v>
      </c>
      <c r="J16" s="67">
        <f t="shared" si="1"/>
        <v>0</v>
      </c>
      <c r="K16" s="117">
        <v>0.22</v>
      </c>
      <c r="L16" s="40">
        <f t="shared" si="2"/>
        <v>72.116</v>
      </c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</row>
    <row r="17" spans="1:23" s="90" customFormat="1" ht="18.75" customHeight="1" x14ac:dyDescent="0.2">
      <c r="A17" s="120">
        <f t="shared" si="3"/>
        <v>6</v>
      </c>
      <c r="B17" s="47">
        <v>113107242</v>
      </c>
      <c r="C17" s="47" t="s">
        <v>34</v>
      </c>
      <c r="D17" s="43" t="s">
        <v>19</v>
      </c>
      <c r="E17" s="366">
        <v>1311.2</v>
      </c>
      <c r="F17" s="119"/>
      <c r="G17" s="52">
        <f t="shared" si="0"/>
        <v>0</v>
      </c>
      <c r="H17" s="85" t="s">
        <v>397</v>
      </c>
      <c r="I17" s="117">
        <v>0</v>
      </c>
      <c r="J17" s="67">
        <f t="shared" si="1"/>
        <v>0</v>
      </c>
      <c r="K17" s="117">
        <v>0.22</v>
      </c>
      <c r="L17" s="40">
        <f t="shared" si="2"/>
        <v>288.464</v>
      </c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</row>
    <row r="18" spans="1:23" s="90" customFormat="1" ht="18.75" customHeight="1" x14ac:dyDescent="0.2">
      <c r="A18" s="120">
        <f>A17+1</f>
        <v>7</v>
      </c>
      <c r="B18" s="47">
        <v>113106123</v>
      </c>
      <c r="C18" s="47" t="s">
        <v>131</v>
      </c>
      <c r="D18" s="227" t="s">
        <v>133</v>
      </c>
      <c r="E18" s="366">
        <v>57.6</v>
      </c>
      <c r="F18" s="119"/>
      <c r="G18" s="52">
        <f t="shared" ref="G18:G19" si="4">E18*F18</f>
        <v>0</v>
      </c>
      <c r="H18" s="85" t="s">
        <v>397</v>
      </c>
      <c r="I18" s="117">
        <v>0</v>
      </c>
      <c r="J18" s="67">
        <f t="shared" ref="J18:J19" si="5">E18*I18</f>
        <v>0</v>
      </c>
      <c r="K18" s="117">
        <v>0.26</v>
      </c>
      <c r="L18" s="40">
        <f t="shared" si="2"/>
        <v>14.976000000000001</v>
      </c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</row>
    <row r="19" spans="1:23" s="90" customFormat="1" ht="25.5" customHeight="1" x14ac:dyDescent="0.2">
      <c r="A19" s="120">
        <f t="shared" ref="A19:A24" si="6">A18+1</f>
        <v>8</v>
      </c>
      <c r="B19" s="47">
        <v>113106134</v>
      </c>
      <c r="C19" s="47" t="s">
        <v>132</v>
      </c>
      <c r="D19" s="227" t="s">
        <v>133</v>
      </c>
      <c r="E19" s="366">
        <v>230.4</v>
      </c>
      <c r="F19" s="378"/>
      <c r="G19" s="52">
        <f t="shared" si="4"/>
        <v>0</v>
      </c>
      <c r="H19" s="85" t="s">
        <v>397</v>
      </c>
      <c r="I19" s="117">
        <v>0</v>
      </c>
      <c r="J19" s="67">
        <f t="shared" si="5"/>
        <v>0</v>
      </c>
      <c r="K19" s="117">
        <v>0.26</v>
      </c>
      <c r="L19" s="40">
        <f t="shared" si="2"/>
        <v>59.904000000000003</v>
      </c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</row>
    <row r="20" spans="1:23" s="90" customFormat="1" ht="37.5" customHeight="1" x14ac:dyDescent="0.2">
      <c r="A20" s="120">
        <f t="shared" si="6"/>
        <v>9</v>
      </c>
      <c r="B20" s="135">
        <v>113202111</v>
      </c>
      <c r="C20" s="135" t="s">
        <v>62</v>
      </c>
      <c r="D20" s="225" t="s">
        <v>25</v>
      </c>
      <c r="E20" s="365">
        <v>1631</v>
      </c>
      <c r="F20" s="226"/>
      <c r="G20" s="194">
        <f>F20*E20</f>
        <v>0</v>
      </c>
      <c r="H20" s="85" t="s">
        <v>397</v>
      </c>
      <c r="I20" s="117">
        <v>0</v>
      </c>
      <c r="J20" s="67">
        <f t="shared" si="1"/>
        <v>0</v>
      </c>
      <c r="K20" s="117">
        <v>0.20499999999999999</v>
      </c>
      <c r="L20" s="40">
        <f t="shared" si="2"/>
        <v>334.35499999999996</v>
      </c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</row>
    <row r="21" spans="1:23" s="90" customFormat="1" ht="16.5" customHeight="1" x14ac:dyDescent="0.2">
      <c r="A21" s="120">
        <f t="shared" si="6"/>
        <v>10</v>
      </c>
      <c r="B21" s="192" t="s">
        <v>58</v>
      </c>
      <c r="C21" s="312" t="s">
        <v>59</v>
      </c>
      <c r="D21" s="132" t="s">
        <v>25</v>
      </c>
      <c r="E21" s="198">
        <v>1631</v>
      </c>
      <c r="F21" s="134"/>
      <c r="G21" s="52">
        <f>E21*F21</f>
        <v>0</v>
      </c>
      <c r="H21" s="85" t="s">
        <v>397</v>
      </c>
      <c r="I21" s="117">
        <v>0</v>
      </c>
      <c r="J21" s="67">
        <f t="shared" si="1"/>
        <v>0</v>
      </c>
      <c r="K21" s="117">
        <v>0</v>
      </c>
      <c r="L21" s="40">
        <f t="shared" si="2"/>
        <v>0</v>
      </c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</row>
    <row r="22" spans="1:23" s="90" customFormat="1" ht="16.5" customHeight="1" x14ac:dyDescent="0.2">
      <c r="A22" s="120">
        <f t="shared" si="6"/>
        <v>11</v>
      </c>
      <c r="B22" s="47">
        <v>919735112</v>
      </c>
      <c r="C22" s="47" t="s">
        <v>26</v>
      </c>
      <c r="D22" s="132" t="s">
        <v>25</v>
      </c>
      <c r="E22" s="122">
        <v>10</v>
      </c>
      <c r="F22" s="134"/>
      <c r="G22" s="194">
        <f t="shared" ref="G22:G27" si="7">F22*E22</f>
        <v>0</v>
      </c>
      <c r="H22" s="85" t="s">
        <v>397</v>
      </c>
      <c r="I22" s="117">
        <v>0</v>
      </c>
      <c r="J22" s="67">
        <f t="shared" si="1"/>
        <v>0</v>
      </c>
      <c r="K22" s="117">
        <v>0</v>
      </c>
      <c r="L22" s="40">
        <f t="shared" si="2"/>
        <v>0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</row>
    <row r="23" spans="1:23" s="90" customFormat="1" ht="24.75" customHeight="1" x14ac:dyDescent="0.2">
      <c r="A23" s="120">
        <f t="shared" si="6"/>
        <v>12</v>
      </c>
      <c r="B23" s="47">
        <v>997013501</v>
      </c>
      <c r="C23" s="47" t="s">
        <v>400</v>
      </c>
      <c r="D23" s="113" t="s">
        <v>16</v>
      </c>
      <c r="E23" s="122">
        <v>1331.675</v>
      </c>
      <c r="F23" s="377"/>
      <c r="G23" s="194">
        <f t="shared" si="7"/>
        <v>0</v>
      </c>
      <c r="H23" s="85" t="s">
        <v>397</v>
      </c>
      <c r="I23" s="117">
        <v>0</v>
      </c>
      <c r="J23" s="67">
        <f t="shared" si="1"/>
        <v>0</v>
      </c>
      <c r="K23" s="117">
        <v>0</v>
      </c>
      <c r="L23" s="40">
        <v>0</v>
      </c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</row>
    <row r="24" spans="1:23" ht="24.75" customHeight="1" x14ac:dyDescent="0.25">
      <c r="A24" s="120">
        <f t="shared" si="6"/>
        <v>13</v>
      </c>
      <c r="B24" s="47">
        <v>997013509</v>
      </c>
      <c r="C24" s="47" t="s">
        <v>401</v>
      </c>
      <c r="D24" s="113" t="s">
        <v>16</v>
      </c>
      <c r="E24" s="122">
        <v>18643.45</v>
      </c>
      <c r="F24" s="134"/>
      <c r="G24" s="194">
        <f t="shared" si="7"/>
        <v>0</v>
      </c>
      <c r="H24" s="85" t="s">
        <v>397</v>
      </c>
      <c r="I24" s="117">
        <v>0</v>
      </c>
      <c r="J24" s="67">
        <f t="shared" si="1"/>
        <v>0</v>
      </c>
      <c r="K24" s="117">
        <v>0</v>
      </c>
      <c r="L24" s="40">
        <v>0</v>
      </c>
    </row>
    <row r="25" spans="1:23" ht="25.5" customHeight="1" x14ac:dyDescent="0.25">
      <c r="A25" s="121">
        <f>A24+1</f>
        <v>14</v>
      </c>
      <c r="B25" s="47">
        <v>997221645</v>
      </c>
      <c r="C25" s="47" t="s">
        <v>27</v>
      </c>
      <c r="D25" s="113" t="s">
        <v>16</v>
      </c>
      <c r="E25" s="125">
        <v>360.58</v>
      </c>
      <c r="F25" s="133"/>
      <c r="G25" s="194">
        <f t="shared" si="7"/>
        <v>0</v>
      </c>
      <c r="H25" s="85" t="s">
        <v>397</v>
      </c>
      <c r="I25" s="117">
        <v>0</v>
      </c>
      <c r="J25" s="126"/>
      <c r="K25" s="126"/>
      <c r="L25" s="124"/>
    </row>
    <row r="26" spans="1:23" ht="25.5" customHeight="1" x14ac:dyDescent="0.25">
      <c r="A26" s="121">
        <f>A25+1</f>
        <v>15</v>
      </c>
      <c r="B26" s="47">
        <v>997221655</v>
      </c>
      <c r="C26" s="47" t="s">
        <v>28</v>
      </c>
      <c r="D26" s="113" t="s">
        <v>16</v>
      </c>
      <c r="E26" s="125">
        <v>968.06500000000005</v>
      </c>
      <c r="F26" s="127"/>
      <c r="G26" s="194">
        <f t="shared" si="7"/>
        <v>0</v>
      </c>
      <c r="H26" s="85" t="s">
        <v>397</v>
      </c>
      <c r="I26" s="117">
        <v>0</v>
      </c>
      <c r="J26" s="126"/>
      <c r="K26" s="126"/>
      <c r="L26" s="124"/>
    </row>
    <row r="27" spans="1:23" ht="25.5" customHeight="1" x14ac:dyDescent="0.25">
      <c r="A27" s="121">
        <f>A26+1</f>
        <v>16</v>
      </c>
      <c r="B27" s="47">
        <v>997221615</v>
      </c>
      <c r="C27" s="47" t="s">
        <v>29</v>
      </c>
      <c r="D27" s="113" t="s">
        <v>16</v>
      </c>
      <c r="E27" s="122">
        <v>3.0300000000000002</v>
      </c>
      <c r="F27" s="127"/>
      <c r="G27" s="194">
        <f t="shared" si="7"/>
        <v>0</v>
      </c>
      <c r="H27" s="85" t="s">
        <v>397</v>
      </c>
      <c r="I27" s="117">
        <v>0</v>
      </c>
      <c r="J27" s="126"/>
      <c r="K27" s="126"/>
      <c r="L27" s="124"/>
    </row>
    <row r="28" spans="1:23" ht="19.5" customHeight="1" x14ac:dyDescent="0.25">
      <c r="B28" s="46"/>
      <c r="C28" s="30" t="s">
        <v>134</v>
      </c>
      <c r="G28" s="51">
        <f>SUM(G29:G32)</f>
        <v>0</v>
      </c>
      <c r="H28" s="62"/>
      <c r="I28" s="57"/>
      <c r="J28" s="68">
        <v>0</v>
      </c>
      <c r="L28" s="68">
        <f>SUM(L29:L32)</f>
        <v>24.200000000000003</v>
      </c>
    </row>
    <row r="29" spans="1:23" ht="39" customHeight="1" x14ac:dyDescent="0.25">
      <c r="A29" s="121">
        <f>A27+1</f>
        <v>17</v>
      </c>
      <c r="B29" s="47">
        <v>981011315</v>
      </c>
      <c r="C29" s="47" t="s">
        <v>135</v>
      </c>
      <c r="D29" s="113" t="s">
        <v>17</v>
      </c>
      <c r="E29" s="122">
        <v>44</v>
      </c>
      <c r="F29" s="190"/>
      <c r="G29" s="194">
        <f t="shared" ref="G29:G32" si="8">F29*E29</f>
        <v>0</v>
      </c>
      <c r="H29" s="85" t="s">
        <v>397</v>
      </c>
      <c r="I29" s="141">
        <v>0</v>
      </c>
      <c r="J29" s="141">
        <v>0</v>
      </c>
      <c r="K29" s="141">
        <v>0.55000000000000004</v>
      </c>
      <c r="L29" s="139">
        <f>K29*E29</f>
        <v>24.200000000000003</v>
      </c>
    </row>
    <row r="30" spans="1:23" ht="16.5" customHeight="1" x14ac:dyDescent="0.25">
      <c r="A30" s="121">
        <f t="shared" ref="A30:A32" si="9">A29+1</f>
        <v>18</v>
      </c>
      <c r="B30" s="47">
        <v>997006512</v>
      </c>
      <c r="C30" s="47" t="s">
        <v>41</v>
      </c>
      <c r="D30" s="113" t="s">
        <v>16</v>
      </c>
      <c r="E30" s="122">
        <v>24.200000000000003</v>
      </c>
      <c r="F30" s="190"/>
      <c r="G30" s="194">
        <f t="shared" si="8"/>
        <v>0</v>
      </c>
      <c r="H30" s="85" t="s">
        <v>397</v>
      </c>
      <c r="I30" s="141">
        <v>0</v>
      </c>
      <c r="J30" s="141">
        <v>0</v>
      </c>
      <c r="K30" s="141">
        <v>0</v>
      </c>
      <c r="L30" s="139">
        <v>0</v>
      </c>
    </row>
    <row r="31" spans="1:23" ht="16.5" customHeight="1" x14ac:dyDescent="0.25">
      <c r="A31" s="121">
        <f t="shared" si="9"/>
        <v>19</v>
      </c>
      <c r="B31" s="47">
        <v>997006519</v>
      </c>
      <c r="C31" s="47" t="s">
        <v>55</v>
      </c>
      <c r="D31" s="113" t="s">
        <v>16</v>
      </c>
      <c r="E31" s="122">
        <v>338.80000000000007</v>
      </c>
      <c r="F31" s="190"/>
      <c r="G31" s="194">
        <f t="shared" si="8"/>
        <v>0</v>
      </c>
      <c r="H31" s="85" t="s">
        <v>397</v>
      </c>
      <c r="I31" s="141">
        <v>0</v>
      </c>
      <c r="J31" s="141">
        <v>0</v>
      </c>
      <c r="K31" s="141">
        <v>0</v>
      </c>
      <c r="L31" s="139">
        <v>0</v>
      </c>
    </row>
    <row r="32" spans="1:23" ht="26.25" customHeight="1" x14ac:dyDescent="0.25">
      <c r="A32" s="121">
        <f t="shared" si="9"/>
        <v>20</v>
      </c>
      <c r="B32" s="47">
        <v>997013631</v>
      </c>
      <c r="C32" s="47" t="s">
        <v>395</v>
      </c>
      <c r="D32" s="113" t="s">
        <v>16</v>
      </c>
      <c r="E32" s="145">
        <v>24.200000000000003</v>
      </c>
      <c r="F32" s="228"/>
      <c r="G32" s="194">
        <f t="shared" si="8"/>
        <v>0</v>
      </c>
      <c r="H32" s="85" t="s">
        <v>397</v>
      </c>
      <c r="I32" s="141">
        <v>0</v>
      </c>
      <c r="J32" s="141">
        <v>0</v>
      </c>
      <c r="K32" s="141">
        <v>0</v>
      </c>
      <c r="L32" s="139">
        <v>0</v>
      </c>
    </row>
    <row r="33" spans="1:26" ht="9.75" customHeight="1" x14ac:dyDescent="0.25">
      <c r="G33"/>
    </row>
    <row r="34" spans="1:26" s="11" customFormat="1" ht="16.5" customHeight="1" x14ac:dyDescent="0.25">
      <c r="B34" s="30"/>
      <c r="C34" s="30" t="s">
        <v>114</v>
      </c>
      <c r="D34" s="31"/>
      <c r="E34" s="31"/>
      <c r="F34" s="31"/>
      <c r="G34" s="51">
        <f>SUM(G35:G69)</f>
        <v>0</v>
      </c>
      <c r="H34" s="34"/>
      <c r="I34" s="57"/>
      <c r="J34" s="68">
        <f>SUM(J37:J62)</f>
        <v>0.66528000000000009</v>
      </c>
      <c r="K34" s="35"/>
      <c r="L34" s="68">
        <f>SUM(L37:L62)</f>
        <v>0</v>
      </c>
      <c r="M34" s="37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8"/>
      <c r="Y34" s="38"/>
    </row>
    <row r="35" spans="1:26" s="11" customFormat="1" ht="17.25" customHeight="1" x14ac:dyDescent="0.25">
      <c r="A35" s="121">
        <f>A32+1</f>
        <v>21</v>
      </c>
      <c r="B35" s="47">
        <v>121151113</v>
      </c>
      <c r="C35" s="47" t="s">
        <v>294</v>
      </c>
      <c r="D35" s="113" t="s">
        <v>19</v>
      </c>
      <c r="E35" s="63">
        <v>160</v>
      </c>
      <c r="F35" s="48"/>
      <c r="G35" s="52">
        <f t="shared" ref="G35" si="10">E35*F35</f>
        <v>0</v>
      </c>
      <c r="H35" s="85" t="s">
        <v>397</v>
      </c>
      <c r="I35" s="54">
        <v>0</v>
      </c>
      <c r="J35" s="67">
        <f>E35*I35</f>
        <v>0</v>
      </c>
      <c r="K35" s="39"/>
      <c r="L35" s="40">
        <f>E35*K35</f>
        <v>0</v>
      </c>
      <c r="M35" s="41"/>
      <c r="N35" s="37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29"/>
      <c r="Z35" s="29"/>
    </row>
    <row r="36" spans="1:26" s="11" customFormat="1" ht="16.5" customHeight="1" x14ac:dyDescent="0.25">
      <c r="B36" s="30"/>
      <c r="C36" s="208" t="s">
        <v>295</v>
      </c>
      <c r="D36" s="367"/>
      <c r="E36" s="368"/>
      <c r="F36" s="33"/>
      <c r="G36" s="51"/>
      <c r="H36" s="34"/>
      <c r="I36" s="57"/>
      <c r="J36" s="68"/>
      <c r="K36" s="35"/>
      <c r="L36" s="68"/>
      <c r="M36" s="68"/>
      <c r="N36" s="37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8"/>
      <c r="Z36" s="38"/>
    </row>
    <row r="37" spans="1:26" s="11" customFormat="1" ht="28.5" customHeight="1" x14ac:dyDescent="0.25">
      <c r="A37" s="121">
        <f>A35+1</f>
        <v>22</v>
      </c>
      <c r="B37" s="47">
        <v>132251104</v>
      </c>
      <c r="C37" s="47" t="s">
        <v>364</v>
      </c>
      <c r="D37" s="43" t="s">
        <v>17</v>
      </c>
      <c r="E37" s="63">
        <v>9.4111469999999997</v>
      </c>
      <c r="F37" s="48"/>
      <c r="G37" s="52">
        <f>E37*F37</f>
        <v>0</v>
      </c>
      <c r="H37" s="85" t="s">
        <v>397</v>
      </c>
      <c r="I37" s="54">
        <v>0</v>
      </c>
      <c r="J37" s="67">
        <f>E37*I37</f>
        <v>0</v>
      </c>
      <c r="K37" s="39"/>
      <c r="L37" s="40">
        <f>E37*K37</f>
        <v>0</v>
      </c>
      <c r="M37" s="37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29"/>
      <c r="Y37" s="29"/>
    </row>
    <row r="38" spans="1:26" s="11" customFormat="1" ht="14.25" customHeight="1" x14ac:dyDescent="0.25">
      <c r="A38" s="121"/>
      <c r="B38" s="79" t="s">
        <v>136</v>
      </c>
      <c r="C38" s="79" t="s">
        <v>143</v>
      </c>
      <c r="D38" s="80" t="s">
        <v>20</v>
      </c>
      <c r="E38" s="81">
        <v>0.66084699999999985</v>
      </c>
      <c r="F38" s="48"/>
      <c r="G38" s="52"/>
      <c r="H38" s="60"/>
      <c r="I38" s="54"/>
      <c r="J38" s="67"/>
      <c r="K38" s="39"/>
      <c r="L38" s="40"/>
      <c r="M38" s="37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29"/>
      <c r="Y38" s="29"/>
    </row>
    <row r="39" spans="1:26" s="11" customFormat="1" ht="14.25" customHeight="1" x14ac:dyDescent="0.25">
      <c r="A39" s="121"/>
      <c r="B39" s="79" t="s">
        <v>137</v>
      </c>
      <c r="C39" s="79" t="s">
        <v>154</v>
      </c>
      <c r="D39" s="80" t="s">
        <v>20</v>
      </c>
      <c r="E39" s="81">
        <v>0.57529999999999992</v>
      </c>
      <c r="F39" s="48"/>
      <c r="G39" s="52"/>
      <c r="H39" s="60"/>
      <c r="I39" s="54"/>
      <c r="J39" s="67"/>
      <c r="K39" s="39"/>
      <c r="L39" s="40"/>
      <c r="M39" s="37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29"/>
      <c r="Y39" s="29"/>
    </row>
    <row r="40" spans="1:26" s="11" customFormat="1" ht="14.25" customHeight="1" x14ac:dyDescent="0.25">
      <c r="A40" s="121"/>
      <c r="B40" s="79" t="s">
        <v>96</v>
      </c>
      <c r="C40" s="79" t="s">
        <v>362</v>
      </c>
      <c r="D40" s="80" t="s">
        <v>20</v>
      </c>
      <c r="E40" s="81">
        <v>0.6</v>
      </c>
      <c r="F40" s="48"/>
      <c r="G40" s="52"/>
      <c r="H40" s="60"/>
      <c r="I40" s="54"/>
      <c r="J40" s="67"/>
      <c r="K40" s="39"/>
      <c r="L40" s="40"/>
      <c r="M40" s="37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29"/>
      <c r="Y40" s="29"/>
    </row>
    <row r="41" spans="1:26" s="11" customFormat="1" ht="14.25" customHeight="1" x14ac:dyDescent="0.25">
      <c r="A41" s="121"/>
      <c r="B41" s="79" t="s">
        <v>97</v>
      </c>
      <c r="C41" s="79" t="s">
        <v>363</v>
      </c>
      <c r="D41" s="80" t="s">
        <v>20</v>
      </c>
      <c r="E41" s="81">
        <v>0.375</v>
      </c>
      <c r="F41" s="48"/>
      <c r="G41" s="52"/>
      <c r="H41" s="60"/>
      <c r="I41" s="54"/>
      <c r="J41" s="67"/>
      <c r="K41" s="39"/>
      <c r="L41" s="40"/>
      <c r="M41" s="37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29"/>
      <c r="Y41" s="29"/>
    </row>
    <row r="42" spans="1:26" s="11" customFormat="1" ht="14.25" customHeight="1" x14ac:dyDescent="0.25">
      <c r="B42" s="79" t="s">
        <v>98</v>
      </c>
      <c r="C42" s="79" t="s">
        <v>138</v>
      </c>
      <c r="D42" s="80" t="s">
        <v>20</v>
      </c>
      <c r="E42" s="81">
        <v>0</v>
      </c>
      <c r="F42" s="48"/>
      <c r="G42" s="52"/>
      <c r="H42" s="60"/>
      <c r="I42" s="54"/>
      <c r="J42" s="67"/>
      <c r="K42" s="39"/>
      <c r="L42" s="40"/>
      <c r="M42" s="37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29"/>
      <c r="Y42" s="29"/>
    </row>
    <row r="43" spans="1:26" s="11" customFormat="1" ht="14.25" customHeight="1" x14ac:dyDescent="0.25">
      <c r="B43" s="79" t="s">
        <v>398</v>
      </c>
      <c r="C43" s="79" t="s">
        <v>399</v>
      </c>
      <c r="D43" s="80" t="s">
        <v>20</v>
      </c>
      <c r="E43" s="81">
        <v>7.1999999999999993</v>
      </c>
      <c r="F43" s="48"/>
      <c r="G43" s="52"/>
      <c r="H43" s="60"/>
      <c r="I43" s="54"/>
      <c r="J43" s="67"/>
      <c r="K43" s="39"/>
      <c r="L43" s="40"/>
      <c r="M43" s="37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29"/>
      <c r="Y43" s="29"/>
    </row>
    <row r="44" spans="1:26" ht="24.75" customHeight="1" x14ac:dyDescent="0.25">
      <c r="A44" s="121">
        <f>A37+1</f>
        <v>23</v>
      </c>
      <c r="B44" s="47">
        <v>122251104</v>
      </c>
      <c r="C44" s="86" t="s">
        <v>365</v>
      </c>
      <c r="D44" s="113" t="s">
        <v>17</v>
      </c>
      <c r="E44" s="122">
        <v>119.04816285000005</v>
      </c>
      <c r="F44" s="48"/>
      <c r="G44" s="194">
        <f>F44*E44</f>
        <v>0</v>
      </c>
      <c r="H44" s="85" t="s">
        <v>397</v>
      </c>
      <c r="I44" s="54">
        <v>0</v>
      </c>
      <c r="J44" s="67">
        <f>E44*I44</f>
        <v>0</v>
      </c>
      <c r="K44" s="39"/>
      <c r="L44" s="40">
        <f>E44*K44</f>
        <v>0</v>
      </c>
    </row>
    <row r="45" spans="1:26" s="105" customFormat="1" ht="15" customHeight="1" x14ac:dyDescent="0.25">
      <c r="A45" s="121"/>
      <c r="B45" s="79" t="s">
        <v>85</v>
      </c>
      <c r="C45" s="106" t="s">
        <v>86</v>
      </c>
      <c r="D45" s="146" t="s">
        <v>68</v>
      </c>
      <c r="E45" s="114">
        <v>8.9579000000000004</v>
      </c>
      <c r="F45" s="107"/>
      <c r="G45" s="108"/>
      <c r="H45" s="109"/>
      <c r="I45" s="101"/>
      <c r="J45" s="110"/>
      <c r="K45" s="111"/>
      <c r="L45" s="112"/>
      <c r="M45" s="102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4"/>
      <c r="Y45" s="104"/>
    </row>
    <row r="46" spans="1:26" ht="15.75" customHeight="1" x14ac:dyDescent="0.25">
      <c r="A46" s="121"/>
      <c r="B46" s="229" t="s">
        <v>145</v>
      </c>
      <c r="C46" s="230">
        <f t="shared" ref="C46:C51" si="11">E99</f>
        <v>688</v>
      </c>
      <c r="D46" s="146" t="s">
        <v>68</v>
      </c>
      <c r="E46" s="231">
        <v>337.12</v>
      </c>
      <c r="F46" s="200">
        <v>0.49</v>
      </c>
      <c r="G46" s="108"/>
      <c r="H46" s="109"/>
      <c r="I46" s="101"/>
      <c r="J46" s="110"/>
      <c r="K46" s="111"/>
      <c r="L46" s="112"/>
    </row>
    <row r="47" spans="1:26" ht="15.75" customHeight="1" x14ac:dyDescent="0.25">
      <c r="A47" s="121"/>
      <c r="B47" s="229" t="s">
        <v>146</v>
      </c>
      <c r="C47" s="230">
        <f t="shared" si="11"/>
        <v>142</v>
      </c>
      <c r="D47" s="146" t="s">
        <v>68</v>
      </c>
      <c r="E47" s="231">
        <v>69.58</v>
      </c>
      <c r="F47" s="200">
        <f>0.15+0.34</f>
        <v>0.49</v>
      </c>
      <c r="G47" s="108"/>
      <c r="H47" s="109"/>
      <c r="I47" s="101"/>
      <c r="J47" s="110"/>
      <c r="K47" s="111"/>
      <c r="L47" s="112"/>
    </row>
    <row r="48" spans="1:26" ht="15.75" customHeight="1" x14ac:dyDescent="0.25">
      <c r="A48" s="121"/>
      <c r="B48" s="229" t="s">
        <v>147</v>
      </c>
      <c r="C48" s="232">
        <f t="shared" si="11"/>
        <v>228</v>
      </c>
      <c r="D48" s="146" t="s">
        <v>68</v>
      </c>
      <c r="E48" s="231">
        <v>27.36</v>
      </c>
      <c r="F48" s="200">
        <v>0.12</v>
      </c>
      <c r="G48" s="108"/>
      <c r="H48" s="109"/>
      <c r="I48" s="101"/>
      <c r="J48" s="110"/>
      <c r="K48" s="111"/>
      <c r="L48" s="112"/>
    </row>
    <row r="49" spans="1:13" ht="15.75" customHeight="1" x14ac:dyDescent="0.25">
      <c r="A49" s="121"/>
      <c r="B49" s="229" t="s">
        <v>148</v>
      </c>
      <c r="C49" s="232">
        <f t="shared" si="11"/>
        <v>846</v>
      </c>
      <c r="D49" s="146" t="s">
        <v>68</v>
      </c>
      <c r="E49" s="231">
        <v>287.64000000000004</v>
      </c>
      <c r="F49" s="200">
        <v>0.34</v>
      </c>
      <c r="G49" s="108"/>
      <c r="H49" s="109"/>
      <c r="I49" s="101"/>
      <c r="J49" s="110"/>
      <c r="K49" s="111"/>
      <c r="L49" s="112"/>
    </row>
    <row r="50" spans="1:13" ht="15.75" customHeight="1" x14ac:dyDescent="0.25">
      <c r="A50" s="121"/>
      <c r="B50" s="229" t="s">
        <v>149</v>
      </c>
      <c r="C50" s="232">
        <f t="shared" si="11"/>
        <v>10.058850000000001</v>
      </c>
      <c r="D50" s="146" t="s">
        <v>68</v>
      </c>
      <c r="E50" s="231">
        <v>4.928836500000001</v>
      </c>
      <c r="F50" s="200">
        <v>0.49</v>
      </c>
      <c r="G50" s="108"/>
      <c r="H50" s="109"/>
      <c r="I50" s="101"/>
      <c r="J50" s="110"/>
      <c r="K50" s="111"/>
      <c r="L50" s="112"/>
    </row>
    <row r="51" spans="1:13" ht="15.75" customHeight="1" x14ac:dyDescent="0.25">
      <c r="A51" s="121"/>
      <c r="B51" s="229" t="s">
        <v>150</v>
      </c>
      <c r="C51" s="230">
        <f t="shared" si="11"/>
        <v>6</v>
      </c>
      <c r="D51" s="146" t="s">
        <v>68</v>
      </c>
      <c r="E51" s="231">
        <v>1.0289999999999999</v>
      </c>
      <c r="F51" s="200">
        <f>(0.5+0.2)*0.49*0.5</f>
        <v>0.17149999999999999</v>
      </c>
      <c r="G51" s="108"/>
      <c r="H51" s="109"/>
      <c r="I51" s="101"/>
      <c r="J51" s="110"/>
      <c r="K51" s="111"/>
      <c r="L51" s="112"/>
    </row>
    <row r="52" spans="1:13" ht="15.75" customHeight="1" x14ac:dyDescent="0.25">
      <c r="A52" s="121"/>
      <c r="B52" s="106"/>
      <c r="C52" s="233" t="s">
        <v>296</v>
      </c>
      <c r="D52" s="234"/>
      <c r="E52" s="235"/>
      <c r="F52" s="200"/>
      <c r="G52" s="108"/>
      <c r="H52" s="109"/>
      <c r="I52" s="101"/>
      <c r="J52" s="110"/>
      <c r="K52" s="111"/>
      <c r="L52" s="112"/>
      <c r="M52" s="103"/>
    </row>
    <row r="53" spans="1:13" ht="15.75" customHeight="1" x14ac:dyDescent="0.3">
      <c r="A53" s="121"/>
      <c r="B53" s="79" t="s">
        <v>297</v>
      </c>
      <c r="C53" s="232">
        <f>E35</f>
        <v>160</v>
      </c>
      <c r="D53" s="289" t="s">
        <v>68</v>
      </c>
      <c r="E53" s="231">
        <v>-32</v>
      </c>
      <c r="F53" s="200">
        <v>-0.2</v>
      </c>
      <c r="G53" s="108"/>
      <c r="H53" s="109"/>
      <c r="I53" s="101"/>
      <c r="J53" s="110"/>
      <c r="K53" s="111"/>
      <c r="L53" s="112"/>
      <c r="M53" s="103"/>
    </row>
    <row r="54" spans="1:13" ht="15.75" customHeight="1" x14ac:dyDescent="0.25">
      <c r="A54" s="121"/>
      <c r="B54" s="106" t="s">
        <v>152</v>
      </c>
      <c r="C54" s="232">
        <f>E11</f>
        <v>288</v>
      </c>
      <c r="D54" s="146" t="s">
        <v>68</v>
      </c>
      <c r="E54" s="231">
        <v>-80.640000000000015</v>
      </c>
      <c r="F54" s="200">
        <v>-0.28000000000000003</v>
      </c>
      <c r="G54" s="108"/>
      <c r="H54" s="109"/>
      <c r="I54" s="101"/>
      <c r="J54" s="110"/>
      <c r="K54" s="111"/>
      <c r="L54" s="112"/>
    </row>
    <row r="55" spans="1:13" ht="15.75" customHeight="1" x14ac:dyDescent="0.25">
      <c r="A55" s="121"/>
      <c r="B55" s="106" t="s">
        <v>151</v>
      </c>
      <c r="C55" s="236">
        <f>E12</f>
        <v>1639</v>
      </c>
      <c r="D55" s="147" t="s">
        <v>68</v>
      </c>
      <c r="E55" s="237">
        <v>-491.7</v>
      </c>
      <c r="F55" s="200">
        <v>-0.3</v>
      </c>
      <c r="G55" s="108"/>
      <c r="H55" s="109"/>
      <c r="I55" s="101"/>
      <c r="J55" s="110"/>
      <c r="K55" s="111"/>
      <c r="L55" s="112"/>
    </row>
    <row r="56" spans="1:13" ht="15" customHeight="1" x14ac:dyDescent="0.25">
      <c r="A56" s="121"/>
      <c r="B56" s="79"/>
      <c r="C56" s="148" t="s">
        <v>30</v>
      </c>
      <c r="D56" s="150" t="s">
        <v>38</v>
      </c>
      <c r="E56" s="149">
        <v>132.27573650000005</v>
      </c>
      <c r="F56" s="107"/>
      <c r="G56" s="108"/>
      <c r="H56" s="109"/>
      <c r="I56" s="101"/>
      <c r="J56" s="110"/>
      <c r="K56" s="111"/>
      <c r="L56" s="112"/>
    </row>
    <row r="57" spans="1:13" ht="16.5" customHeight="1" x14ac:dyDescent="0.25">
      <c r="A57" s="121"/>
      <c r="B57" s="79"/>
      <c r="C57" s="79" t="s">
        <v>393</v>
      </c>
      <c r="D57" s="138" t="s">
        <v>31</v>
      </c>
      <c r="E57" s="81">
        <v>119.04816285000005</v>
      </c>
      <c r="F57" s="79"/>
      <c r="G57" s="195"/>
      <c r="H57" s="79"/>
      <c r="I57" s="79"/>
      <c r="J57" s="79"/>
      <c r="K57" s="79"/>
      <c r="L57" s="79"/>
    </row>
    <row r="58" spans="1:13" ht="16.5" customHeight="1" x14ac:dyDescent="0.25">
      <c r="A58" s="121"/>
      <c r="B58" s="79"/>
      <c r="C58" s="79" t="s">
        <v>394</v>
      </c>
      <c r="D58" s="138" t="s">
        <v>31</v>
      </c>
      <c r="E58" s="81">
        <v>13.227573649999997</v>
      </c>
      <c r="F58" s="79"/>
      <c r="G58" s="195"/>
      <c r="H58" s="79"/>
      <c r="I58" s="79"/>
      <c r="J58" s="79"/>
      <c r="K58" s="79"/>
      <c r="L58" s="79"/>
    </row>
    <row r="59" spans="1:13" ht="16.5" customHeight="1" x14ac:dyDescent="0.25">
      <c r="A59" s="121">
        <f>A44+1</f>
        <v>24</v>
      </c>
      <c r="B59" s="47">
        <v>122211101</v>
      </c>
      <c r="C59" s="47" t="s">
        <v>61</v>
      </c>
      <c r="D59" s="43" t="s">
        <v>17</v>
      </c>
      <c r="E59" s="81">
        <v>13.227573649999997</v>
      </c>
      <c r="F59" s="48"/>
      <c r="G59" s="194">
        <f>F59*E59</f>
        <v>0</v>
      </c>
      <c r="H59" s="85" t="s">
        <v>397</v>
      </c>
      <c r="I59" s="54">
        <v>0</v>
      </c>
      <c r="J59" s="67">
        <f>E59*I59</f>
        <v>0</v>
      </c>
      <c r="K59" s="39"/>
      <c r="L59" s="40">
        <f>E59*K59</f>
        <v>0</v>
      </c>
    </row>
    <row r="60" spans="1:13" ht="16.5" customHeight="1" x14ac:dyDescent="0.25">
      <c r="A60" s="121">
        <f>A59+1</f>
        <v>25</v>
      </c>
      <c r="B60" s="143">
        <v>151101201</v>
      </c>
      <c r="C60" s="143" t="s">
        <v>66</v>
      </c>
      <c r="D60" s="191" t="s">
        <v>36</v>
      </c>
      <c r="E60" s="145">
        <v>950.40000000000009</v>
      </c>
      <c r="F60" s="123"/>
      <c r="G60" s="194">
        <f>F60*E60</f>
        <v>0</v>
      </c>
      <c r="H60" s="85" t="s">
        <v>397</v>
      </c>
      <c r="I60" s="116">
        <v>6.9999999999999999E-4</v>
      </c>
      <c r="J60" s="67">
        <f>E60*I60</f>
        <v>0.66528000000000009</v>
      </c>
      <c r="K60" s="39"/>
      <c r="L60" s="40">
        <f>E60*K60</f>
        <v>0</v>
      </c>
    </row>
    <row r="61" spans="1:13" ht="16.5" customHeight="1" x14ac:dyDescent="0.25">
      <c r="A61" s="121"/>
      <c r="B61" s="47"/>
      <c r="C61" s="79" t="s">
        <v>124</v>
      </c>
      <c r="D61" s="201" t="s">
        <v>87</v>
      </c>
      <c r="E61" s="81">
        <v>950.40000000000009</v>
      </c>
      <c r="F61" s="123"/>
      <c r="G61" s="194"/>
      <c r="H61" s="85" t="s">
        <v>397</v>
      </c>
      <c r="I61" s="116"/>
      <c r="J61" s="67"/>
      <c r="K61" s="39"/>
      <c r="L61" s="40"/>
    </row>
    <row r="62" spans="1:13" ht="16.5" customHeight="1" x14ac:dyDescent="0.25">
      <c r="A62" s="121">
        <f>A60+1</f>
        <v>26</v>
      </c>
      <c r="B62" s="143">
        <v>151101211</v>
      </c>
      <c r="C62" s="143" t="s">
        <v>67</v>
      </c>
      <c r="D62" s="191" t="s">
        <v>36</v>
      </c>
      <c r="E62" s="145">
        <v>950.40000000000009</v>
      </c>
      <c r="F62" s="123"/>
      <c r="G62" s="194">
        <f>F62*E62</f>
        <v>0</v>
      </c>
      <c r="H62" s="85" t="s">
        <v>397</v>
      </c>
      <c r="I62" s="220">
        <v>0</v>
      </c>
      <c r="J62" s="67">
        <f>E62*I62</f>
        <v>0</v>
      </c>
      <c r="K62" s="39"/>
      <c r="L62" s="40">
        <f>E62*K62</f>
        <v>0</v>
      </c>
    </row>
    <row r="63" spans="1:13" ht="26.25" customHeight="1" x14ac:dyDescent="0.25">
      <c r="A63" s="121">
        <f>A62+1</f>
        <v>27</v>
      </c>
      <c r="B63" s="143">
        <v>181951112</v>
      </c>
      <c r="C63" s="143" t="s">
        <v>90</v>
      </c>
      <c r="D63" s="191" t="s">
        <v>36</v>
      </c>
      <c r="E63" s="145">
        <v>1905.029</v>
      </c>
      <c r="F63" s="123"/>
      <c r="G63" s="194">
        <f>F63*E63</f>
        <v>0</v>
      </c>
      <c r="H63" s="85" t="s">
        <v>397</v>
      </c>
      <c r="I63" s="220">
        <v>0</v>
      </c>
      <c r="J63" s="67">
        <f>E63*I63</f>
        <v>0</v>
      </c>
      <c r="K63" s="39"/>
      <c r="L63" s="40">
        <f>E63*K63</f>
        <v>0</v>
      </c>
    </row>
    <row r="64" spans="1:13" ht="16.5" customHeight="1" x14ac:dyDescent="0.25">
      <c r="A64" s="121"/>
      <c r="B64" s="79"/>
      <c r="C64" s="79" t="s">
        <v>126</v>
      </c>
      <c r="D64" s="79"/>
      <c r="E64" s="79"/>
      <c r="F64" s="79"/>
      <c r="G64" s="194"/>
      <c r="H64" s="194"/>
      <c r="I64" s="220"/>
      <c r="J64" s="67"/>
      <c r="K64" s="39"/>
      <c r="L64" s="40"/>
    </row>
    <row r="65" spans="1:12" ht="27" customHeight="1" x14ac:dyDescent="0.25">
      <c r="A65" s="121">
        <f>A63+1</f>
        <v>28</v>
      </c>
      <c r="B65" s="47">
        <v>162751117</v>
      </c>
      <c r="C65" s="86" t="s">
        <v>76</v>
      </c>
      <c r="D65" s="113" t="s">
        <v>17</v>
      </c>
      <c r="E65" s="122">
        <v>141.68688350000005</v>
      </c>
      <c r="F65" s="133"/>
      <c r="G65" s="214">
        <f t="shared" ref="G65:G69" si="12">F65*E65</f>
        <v>0</v>
      </c>
      <c r="H65" s="85" t="s">
        <v>397</v>
      </c>
      <c r="I65" s="220">
        <v>0</v>
      </c>
      <c r="J65" s="67">
        <f t="shared" ref="J65:J68" si="13">E65*I65</f>
        <v>0</v>
      </c>
      <c r="K65" s="39"/>
      <c r="L65" s="40">
        <f t="shared" ref="L65:L68" si="14">E65*K65</f>
        <v>0</v>
      </c>
    </row>
    <row r="66" spans="1:12" ht="27" customHeight="1" x14ac:dyDescent="0.25">
      <c r="A66" s="121">
        <f>A65+1</f>
        <v>29</v>
      </c>
      <c r="B66" s="47">
        <v>162751119</v>
      </c>
      <c r="C66" s="86" t="s">
        <v>367</v>
      </c>
      <c r="D66" s="113" t="s">
        <v>17</v>
      </c>
      <c r="E66" s="122">
        <v>1416.8688350000004</v>
      </c>
      <c r="F66" s="133"/>
      <c r="G66" s="214">
        <f t="shared" si="12"/>
        <v>0</v>
      </c>
      <c r="H66" s="85" t="s">
        <v>397</v>
      </c>
      <c r="I66" s="220">
        <v>0</v>
      </c>
      <c r="J66" s="67">
        <f t="shared" si="13"/>
        <v>0</v>
      </c>
      <c r="K66" s="39"/>
      <c r="L66" s="40">
        <f t="shared" si="14"/>
        <v>0</v>
      </c>
    </row>
    <row r="67" spans="1:12" ht="27" customHeight="1" x14ac:dyDescent="0.25">
      <c r="A67" s="121">
        <f t="shared" ref="A67:A69" si="15">A66+1</f>
        <v>30</v>
      </c>
      <c r="B67" s="47">
        <v>171152111</v>
      </c>
      <c r="C67" s="86" t="s">
        <v>366</v>
      </c>
      <c r="D67" s="113" t="s">
        <v>17</v>
      </c>
      <c r="E67" s="122">
        <v>5</v>
      </c>
      <c r="F67" s="127"/>
      <c r="G67" s="214">
        <f t="shared" si="12"/>
        <v>0</v>
      </c>
      <c r="H67" s="85" t="s">
        <v>397</v>
      </c>
      <c r="I67" s="220">
        <v>0</v>
      </c>
      <c r="J67" s="67">
        <f t="shared" si="13"/>
        <v>0</v>
      </c>
      <c r="K67" s="39"/>
      <c r="L67" s="40">
        <f t="shared" si="14"/>
        <v>0</v>
      </c>
    </row>
    <row r="68" spans="1:12" ht="18.75" customHeight="1" x14ac:dyDescent="0.25">
      <c r="A68" s="121">
        <f t="shared" si="15"/>
        <v>31</v>
      </c>
      <c r="B68" s="47">
        <v>171251201</v>
      </c>
      <c r="C68" s="86" t="s">
        <v>77</v>
      </c>
      <c r="D68" s="113" t="s">
        <v>17</v>
      </c>
      <c r="E68" s="122">
        <v>141.68688350000005</v>
      </c>
      <c r="F68" s="127"/>
      <c r="G68" s="214">
        <f t="shared" si="12"/>
        <v>0</v>
      </c>
      <c r="H68" s="85" t="s">
        <v>397</v>
      </c>
      <c r="I68" s="220">
        <v>0</v>
      </c>
      <c r="J68" s="67">
        <f t="shared" si="13"/>
        <v>0</v>
      </c>
      <c r="K68" s="39"/>
      <c r="L68" s="40">
        <f t="shared" si="14"/>
        <v>0</v>
      </c>
    </row>
    <row r="69" spans="1:12" ht="25.5" customHeight="1" x14ac:dyDescent="0.25">
      <c r="A69" s="121">
        <f t="shared" si="15"/>
        <v>32</v>
      </c>
      <c r="B69" s="47">
        <v>171201221</v>
      </c>
      <c r="C69" s="86" t="s">
        <v>28</v>
      </c>
      <c r="D69" s="113" t="s">
        <v>16</v>
      </c>
      <c r="E69" s="122">
        <v>255.03639030000011</v>
      </c>
      <c r="F69" s="127"/>
      <c r="G69" s="214">
        <f t="shared" si="12"/>
        <v>0</v>
      </c>
      <c r="H69" s="85" t="s">
        <v>397</v>
      </c>
      <c r="I69" s="220">
        <v>0</v>
      </c>
      <c r="J69" s="67">
        <f t="shared" ref="J69" si="16">E69*I69</f>
        <v>0</v>
      </c>
      <c r="K69" s="39"/>
      <c r="L69" s="40">
        <f t="shared" ref="L69" si="17">E69*K69</f>
        <v>0</v>
      </c>
    </row>
    <row r="70" spans="1:12" ht="16.5" customHeight="1" x14ac:dyDescent="0.25">
      <c r="B70" s="130"/>
      <c r="C70" s="130"/>
      <c r="D70" s="130"/>
      <c r="E70" s="131"/>
      <c r="F70" s="82"/>
      <c r="H70" s="61"/>
    </row>
    <row r="71" spans="1:12" ht="19.5" customHeight="1" x14ac:dyDescent="0.25">
      <c r="B71" s="46"/>
      <c r="C71" s="30" t="s">
        <v>115</v>
      </c>
      <c r="G71" s="51">
        <f>SUBTOTAL(9,G72:G84)</f>
        <v>0</v>
      </c>
      <c r="H71" s="62"/>
      <c r="I71" s="57"/>
      <c r="J71" s="68">
        <f>SUBTOTAL(9,J72:J73)</f>
        <v>12.179072396714998</v>
      </c>
      <c r="L71" s="68">
        <f>SUBTOTAL(9,L72:L73)</f>
        <v>0</v>
      </c>
    </row>
    <row r="72" spans="1:12" ht="16.5" customHeight="1" x14ac:dyDescent="0.25">
      <c r="A72" s="121">
        <f>A69+1</f>
        <v>33</v>
      </c>
      <c r="B72" s="47">
        <v>274313811</v>
      </c>
      <c r="C72" s="47" t="s">
        <v>106</v>
      </c>
      <c r="D72" s="43" t="s">
        <v>17</v>
      </c>
      <c r="E72" s="215">
        <v>4.9643834999999994</v>
      </c>
      <c r="F72" s="48"/>
      <c r="G72" s="214">
        <f t="shared" ref="G72" si="18">F72*E72</f>
        <v>0</v>
      </c>
      <c r="H72" s="85" t="s">
        <v>397</v>
      </c>
      <c r="I72" s="204">
        <v>2.45329</v>
      </c>
      <c r="J72" s="67">
        <f t="shared" ref="J72" si="19">E72*I72</f>
        <v>12.179072396714998</v>
      </c>
      <c r="K72" s="39"/>
      <c r="L72" s="40">
        <f t="shared" ref="L72" si="20">E72*K72</f>
        <v>0</v>
      </c>
    </row>
    <row r="73" spans="1:12" ht="15" customHeight="1" x14ac:dyDescent="0.25">
      <c r="A73" s="121"/>
      <c r="B73" s="79" t="s">
        <v>136</v>
      </c>
      <c r="C73" s="79" t="s">
        <v>144</v>
      </c>
      <c r="D73" s="138" t="s">
        <v>20</v>
      </c>
      <c r="E73" s="81">
        <v>2.1327334999999996</v>
      </c>
      <c r="F73" s="48"/>
      <c r="G73" s="44"/>
      <c r="H73" s="44"/>
      <c r="I73" s="44"/>
      <c r="J73" s="67">
        <f t="shared" ref="J73:J76" si="21">E73*I73</f>
        <v>0</v>
      </c>
      <c r="K73" s="39"/>
      <c r="L73" s="40">
        <f t="shared" ref="L73:L76" si="22">E73*K73</f>
        <v>0</v>
      </c>
    </row>
    <row r="74" spans="1:12" ht="15" customHeight="1" x14ac:dyDescent="0.25">
      <c r="A74" s="121"/>
      <c r="B74" s="79" t="s">
        <v>137</v>
      </c>
      <c r="C74" s="79" t="s">
        <v>155</v>
      </c>
      <c r="D74" s="138" t="s">
        <v>20</v>
      </c>
      <c r="E74" s="81">
        <v>1.8566500000000001</v>
      </c>
      <c r="F74" s="48"/>
      <c r="G74" s="44"/>
      <c r="H74" s="44"/>
      <c r="I74" s="44"/>
      <c r="J74" s="67"/>
      <c r="K74" s="39"/>
      <c r="L74" s="40"/>
    </row>
    <row r="75" spans="1:12" ht="15" customHeight="1" x14ac:dyDescent="0.25">
      <c r="A75" s="121"/>
      <c r="B75" s="79" t="s">
        <v>96</v>
      </c>
      <c r="C75" s="79" t="s">
        <v>362</v>
      </c>
      <c r="D75" s="80" t="s">
        <v>20</v>
      </c>
      <c r="E75" s="81">
        <v>0.6</v>
      </c>
      <c r="F75" s="48"/>
      <c r="G75" s="44"/>
      <c r="H75" s="44"/>
      <c r="I75" s="44"/>
      <c r="J75" s="67">
        <f t="shared" si="21"/>
        <v>0</v>
      </c>
      <c r="K75" s="39"/>
      <c r="L75" s="40">
        <f t="shared" si="22"/>
        <v>0</v>
      </c>
    </row>
    <row r="76" spans="1:12" ht="15" customHeight="1" x14ac:dyDescent="0.25">
      <c r="A76" s="121"/>
      <c r="B76" s="79" t="s">
        <v>97</v>
      </c>
      <c r="C76" s="79" t="s">
        <v>363</v>
      </c>
      <c r="D76" s="80" t="s">
        <v>20</v>
      </c>
      <c r="E76" s="81">
        <v>0.375</v>
      </c>
      <c r="F76" s="48"/>
      <c r="G76" s="44"/>
      <c r="H76" s="44"/>
      <c r="I76" s="44"/>
      <c r="J76" s="67">
        <f t="shared" si="21"/>
        <v>0</v>
      </c>
      <c r="K76" s="39"/>
      <c r="L76" s="40">
        <f t="shared" si="22"/>
        <v>0</v>
      </c>
    </row>
    <row r="77" spans="1:12" ht="15" customHeight="1" x14ac:dyDescent="0.25">
      <c r="A77" s="121"/>
      <c r="B77" s="79" t="s">
        <v>98</v>
      </c>
      <c r="C77" s="79" t="s">
        <v>138</v>
      </c>
      <c r="D77" s="80" t="s">
        <v>20</v>
      </c>
      <c r="E77" s="81">
        <v>0</v>
      </c>
      <c r="F77" s="48"/>
      <c r="G77" s="44"/>
      <c r="H77" s="44"/>
      <c r="I77" s="44"/>
      <c r="J77" s="67">
        <f t="shared" ref="J77" si="23">E77*I77</f>
        <v>0</v>
      </c>
      <c r="K77" s="39"/>
      <c r="L77" s="40">
        <f t="shared" ref="L77" si="24">E77*K77</f>
        <v>0</v>
      </c>
    </row>
    <row r="78" spans="1:12" ht="16.5" customHeight="1" x14ac:dyDescent="0.25">
      <c r="A78" s="121">
        <f>A72+1</f>
        <v>34</v>
      </c>
      <c r="B78" s="47">
        <v>274351121</v>
      </c>
      <c r="C78" s="47" t="s">
        <v>107</v>
      </c>
      <c r="D78" s="43" t="s">
        <v>19</v>
      </c>
      <c r="E78" s="81">
        <v>24.0398</v>
      </c>
      <c r="F78" s="202"/>
      <c r="G78" s="214">
        <f t="shared" ref="G78" si="25">F78*E78</f>
        <v>0</v>
      </c>
      <c r="H78" s="85" t="s">
        <v>397</v>
      </c>
      <c r="I78" s="44">
        <v>2.6900000000000001E-3</v>
      </c>
      <c r="J78" s="67">
        <f t="shared" ref="J78:J84" si="26">E78*I78</f>
        <v>6.4667061999999997E-2</v>
      </c>
      <c r="K78" s="39"/>
      <c r="L78" s="40">
        <f t="shared" ref="L78:L84" si="27">E78*K78</f>
        <v>0</v>
      </c>
    </row>
    <row r="79" spans="1:12" ht="13.5" customHeight="1" x14ac:dyDescent="0.25">
      <c r="A79" s="121"/>
      <c r="B79" s="79" t="s">
        <v>136</v>
      </c>
      <c r="C79" s="79" t="s">
        <v>156</v>
      </c>
      <c r="D79" s="80" t="s">
        <v>153</v>
      </c>
      <c r="E79" s="81">
        <v>7.9968000000000004</v>
      </c>
      <c r="F79" s="202"/>
      <c r="G79" s="214"/>
      <c r="H79" s="60"/>
      <c r="I79" s="44"/>
      <c r="J79" s="67"/>
      <c r="K79" s="39"/>
      <c r="L79" s="40"/>
    </row>
    <row r="80" spans="1:12" ht="13.5" customHeight="1" x14ac:dyDescent="0.25">
      <c r="A80" s="121"/>
      <c r="B80" s="79" t="s">
        <v>137</v>
      </c>
      <c r="C80" s="79" t="s">
        <v>157</v>
      </c>
      <c r="D80" s="80" t="s">
        <v>153</v>
      </c>
      <c r="E80" s="81">
        <v>5.2429999999999994</v>
      </c>
      <c r="F80" s="202"/>
      <c r="G80" s="214"/>
      <c r="H80" s="60"/>
      <c r="I80" s="44"/>
      <c r="J80" s="67"/>
      <c r="K80" s="39"/>
      <c r="L80" s="40"/>
    </row>
    <row r="81" spans="1:13" ht="13.5" customHeight="1" x14ac:dyDescent="0.25">
      <c r="A81" s="121"/>
      <c r="B81" s="79" t="s">
        <v>96</v>
      </c>
      <c r="C81" s="79" t="s">
        <v>368</v>
      </c>
      <c r="D81" s="80" t="s">
        <v>153</v>
      </c>
      <c r="E81" s="81">
        <v>4.8</v>
      </c>
      <c r="F81" s="202"/>
      <c r="G81" s="44"/>
      <c r="H81" s="44"/>
      <c r="I81" s="44"/>
      <c r="J81" s="67">
        <f t="shared" si="26"/>
        <v>0</v>
      </c>
      <c r="K81" s="39"/>
      <c r="L81" s="40">
        <f t="shared" si="27"/>
        <v>0</v>
      </c>
    </row>
    <row r="82" spans="1:13" ht="13.5" customHeight="1" x14ac:dyDescent="0.25">
      <c r="A82" s="121"/>
      <c r="B82" s="79" t="s">
        <v>97</v>
      </c>
      <c r="C82" s="79" t="s">
        <v>369</v>
      </c>
      <c r="D82" s="80" t="s">
        <v>153</v>
      </c>
      <c r="E82" s="81">
        <v>6</v>
      </c>
      <c r="F82" s="202"/>
      <c r="G82" s="44"/>
      <c r="H82" s="44"/>
      <c r="I82" s="44"/>
      <c r="J82" s="67">
        <f t="shared" si="26"/>
        <v>0</v>
      </c>
      <c r="K82" s="39"/>
      <c r="L82" s="40">
        <f t="shared" si="27"/>
        <v>0</v>
      </c>
    </row>
    <row r="83" spans="1:13" ht="13.5" customHeight="1" x14ac:dyDescent="0.25">
      <c r="A83" s="121"/>
      <c r="B83" s="79" t="s">
        <v>98</v>
      </c>
      <c r="C83" s="79" t="s">
        <v>138</v>
      </c>
      <c r="D83" s="80" t="s">
        <v>153</v>
      </c>
      <c r="E83" s="81">
        <v>0</v>
      </c>
      <c r="F83" s="202"/>
      <c r="G83" s="44"/>
      <c r="H83" s="44"/>
      <c r="I83" s="44"/>
      <c r="J83" s="67">
        <f t="shared" si="26"/>
        <v>0</v>
      </c>
      <c r="K83" s="39"/>
      <c r="L83" s="40">
        <f t="shared" si="27"/>
        <v>0</v>
      </c>
    </row>
    <row r="84" spans="1:13" ht="16.5" customHeight="1" x14ac:dyDescent="0.25">
      <c r="A84" s="121">
        <f>A78+1</f>
        <v>35</v>
      </c>
      <c r="B84" s="47">
        <v>274351122</v>
      </c>
      <c r="C84" s="47" t="s">
        <v>108</v>
      </c>
      <c r="D84" s="43" t="s">
        <v>19</v>
      </c>
      <c r="E84" s="145">
        <v>24.0398</v>
      </c>
      <c r="F84" s="202"/>
      <c r="G84" s="214">
        <f t="shared" ref="G84" si="28">F84*E84</f>
        <v>0</v>
      </c>
      <c r="H84" s="85" t="s">
        <v>397</v>
      </c>
      <c r="I84" s="44">
        <v>0</v>
      </c>
      <c r="J84" s="67">
        <f t="shared" si="26"/>
        <v>0</v>
      </c>
      <c r="K84" s="39"/>
      <c r="L84" s="40">
        <f t="shared" si="27"/>
        <v>0</v>
      </c>
    </row>
    <row r="85" spans="1:13" ht="19.5" customHeight="1" x14ac:dyDescent="0.25">
      <c r="B85" s="46"/>
      <c r="C85" s="30" t="s">
        <v>116</v>
      </c>
      <c r="G85" s="51">
        <f>SUBTOTAL(9,G86:G97)</f>
        <v>0</v>
      </c>
      <c r="H85" s="62"/>
      <c r="I85" s="57"/>
      <c r="J85" s="68">
        <f>SUBTOTAL(9,J86:J97)</f>
        <v>10.524633328049998</v>
      </c>
      <c r="L85" s="68">
        <f>SUBTOTAL(9,L86:L97)</f>
        <v>0</v>
      </c>
    </row>
    <row r="86" spans="1:13" s="137" customFormat="1" ht="28.5" customHeight="1" x14ac:dyDescent="0.25">
      <c r="A86" s="121">
        <f>A84+1</f>
        <v>36</v>
      </c>
      <c r="B86" s="47" t="s">
        <v>82</v>
      </c>
      <c r="C86" s="47" t="s">
        <v>109</v>
      </c>
      <c r="D86" s="113" t="s">
        <v>17</v>
      </c>
      <c r="E86" s="215">
        <v>3.9629534999999994</v>
      </c>
      <c r="F86" s="63"/>
      <c r="G86" s="52">
        <f>E86*F86</f>
        <v>0</v>
      </c>
      <c r="H86" s="45" t="s">
        <v>56</v>
      </c>
      <c r="I86" s="59">
        <v>2.4533</v>
      </c>
      <c r="J86" s="70">
        <f>I86*E86</f>
        <v>9.7223138215499993</v>
      </c>
      <c r="K86" s="136"/>
      <c r="L86" s="40">
        <f>E86*K86</f>
        <v>0</v>
      </c>
    </row>
    <row r="87" spans="1:13" s="137" customFormat="1" ht="16.5" customHeight="1" x14ac:dyDescent="0.25">
      <c r="A87" s="121"/>
      <c r="B87" s="216" t="s">
        <v>81</v>
      </c>
      <c r="C87" s="79" t="s">
        <v>80</v>
      </c>
      <c r="D87" s="113"/>
      <c r="E87" s="215"/>
      <c r="F87" s="63"/>
      <c r="G87" s="52"/>
      <c r="H87" s="45"/>
      <c r="I87" s="59"/>
      <c r="J87" s="70"/>
      <c r="K87" s="136"/>
      <c r="L87" s="40"/>
    </row>
    <row r="88" spans="1:13" s="137" customFormat="1" ht="16.5" customHeight="1" x14ac:dyDescent="0.25">
      <c r="A88" s="128"/>
      <c r="B88" s="79" t="s">
        <v>136</v>
      </c>
      <c r="C88" s="79" t="s">
        <v>158</v>
      </c>
      <c r="D88" s="138" t="s">
        <v>20</v>
      </c>
      <c r="E88" s="369">
        <v>2.1780659999999998</v>
      </c>
      <c r="F88" s="63"/>
      <c r="G88" s="52"/>
      <c r="H88" s="45"/>
      <c r="I88" s="59"/>
      <c r="J88" s="70"/>
      <c r="K88" s="136"/>
      <c r="L88" s="40"/>
    </row>
    <row r="89" spans="1:13" s="137" customFormat="1" ht="16.5" customHeight="1" x14ac:dyDescent="0.25">
      <c r="A89" s="128"/>
      <c r="B89" s="79" t="s">
        <v>137</v>
      </c>
      <c r="C89" s="79" t="s">
        <v>159</v>
      </c>
      <c r="D89" s="138" t="s">
        <v>20</v>
      </c>
      <c r="E89" s="369">
        <v>1.7848874999999997</v>
      </c>
      <c r="F89" s="63"/>
      <c r="G89" s="52"/>
      <c r="H89" s="45"/>
      <c r="I89" s="59"/>
      <c r="J89" s="70"/>
      <c r="K89" s="136"/>
      <c r="L89" s="40"/>
    </row>
    <row r="90" spans="1:13" s="137" customFormat="1" ht="16.5" customHeight="1" x14ac:dyDescent="0.25">
      <c r="A90" s="121">
        <f>A86+1</f>
        <v>37</v>
      </c>
      <c r="B90" s="47">
        <v>311351121</v>
      </c>
      <c r="C90" s="47" t="s">
        <v>14</v>
      </c>
      <c r="D90" s="113" t="s">
        <v>19</v>
      </c>
      <c r="E90" s="63">
        <v>48.365690000000001</v>
      </c>
      <c r="F90" s="48"/>
      <c r="G90" s="52">
        <f>E90*F90</f>
        <v>0</v>
      </c>
      <c r="H90" s="85" t="s">
        <v>397</v>
      </c>
      <c r="I90" s="59">
        <v>2.7499999999999998E-3</v>
      </c>
      <c r="J90" s="70">
        <f>I90*E90</f>
        <v>0.13300564749999999</v>
      </c>
      <c r="K90" s="136"/>
      <c r="L90" s="40">
        <f>E90*K90</f>
        <v>0</v>
      </c>
    </row>
    <row r="91" spans="1:13" s="137" customFormat="1" ht="16.5" customHeight="1" x14ac:dyDescent="0.25">
      <c r="A91" s="128"/>
      <c r="B91" s="79" t="s">
        <v>136</v>
      </c>
      <c r="C91" s="79" t="s">
        <v>160</v>
      </c>
      <c r="D91" s="113" t="s">
        <v>19</v>
      </c>
      <c r="E91" s="81">
        <v>26.803189999999997</v>
      </c>
      <c r="F91" s="48"/>
      <c r="G91" s="52"/>
      <c r="H91" s="45"/>
      <c r="I91" s="59"/>
      <c r="J91" s="70"/>
      <c r="K91" s="136"/>
      <c r="L91" s="40"/>
    </row>
    <row r="92" spans="1:13" s="137" customFormat="1" ht="16.5" customHeight="1" x14ac:dyDescent="0.25">
      <c r="A92" s="128"/>
      <c r="B92" s="79" t="s">
        <v>137</v>
      </c>
      <c r="C92" s="79" t="s">
        <v>161</v>
      </c>
      <c r="D92" s="113" t="s">
        <v>19</v>
      </c>
      <c r="E92" s="81">
        <v>21.5625</v>
      </c>
      <c r="F92" s="48"/>
      <c r="G92" s="52"/>
      <c r="H92" s="45"/>
      <c r="I92" s="59"/>
      <c r="J92" s="70"/>
      <c r="K92" s="136"/>
      <c r="L92" s="40"/>
    </row>
    <row r="93" spans="1:13" s="137" customFormat="1" ht="16.5" customHeight="1" x14ac:dyDescent="0.25">
      <c r="A93" s="121">
        <f>A90+1</f>
        <v>38</v>
      </c>
      <c r="B93" s="47">
        <v>311351122</v>
      </c>
      <c r="C93" s="47" t="s">
        <v>15</v>
      </c>
      <c r="D93" s="113" t="s">
        <v>19</v>
      </c>
      <c r="E93" s="63">
        <v>48.365690000000001</v>
      </c>
      <c r="F93" s="63"/>
      <c r="G93" s="52">
        <f>E93*F93</f>
        <v>0</v>
      </c>
      <c r="H93" s="85" t="s">
        <v>397</v>
      </c>
      <c r="I93" s="59">
        <v>0</v>
      </c>
      <c r="J93" s="70">
        <f>I93*E93</f>
        <v>0</v>
      </c>
      <c r="K93" s="136"/>
      <c r="L93" s="40">
        <f>E93*K93</f>
        <v>0</v>
      </c>
    </row>
    <row r="94" spans="1:13" s="137" customFormat="1" ht="16.5" customHeight="1" x14ac:dyDescent="0.25">
      <c r="A94" s="121">
        <f>A93+1</f>
        <v>39</v>
      </c>
      <c r="B94" s="47">
        <v>311361821</v>
      </c>
      <c r="C94" s="47" t="s">
        <v>162</v>
      </c>
      <c r="D94" s="113" t="s">
        <v>16</v>
      </c>
      <c r="E94" s="139">
        <v>0.51969999999999994</v>
      </c>
      <c r="F94" s="48"/>
      <c r="G94" s="52">
        <f>E94*F94</f>
        <v>0</v>
      </c>
      <c r="H94" s="85" t="s">
        <v>397</v>
      </c>
      <c r="I94" s="59">
        <v>1.04922</v>
      </c>
      <c r="J94" s="70">
        <f>I94*E94</f>
        <v>0.54527963400000001</v>
      </c>
      <c r="K94" s="136"/>
      <c r="L94" s="40">
        <f>E94*K94</f>
        <v>0</v>
      </c>
    </row>
    <row r="95" spans="1:13" s="137" customFormat="1" ht="24.75" customHeight="1" x14ac:dyDescent="0.25">
      <c r="A95" s="121">
        <f t="shared" ref="A95" si="29">A94+1</f>
        <v>40</v>
      </c>
      <c r="B95" s="143">
        <v>985331113</v>
      </c>
      <c r="C95" s="143" t="s">
        <v>377</v>
      </c>
      <c r="D95" s="360" t="s">
        <v>25</v>
      </c>
      <c r="E95" s="156">
        <v>6</v>
      </c>
      <c r="F95" s="362"/>
      <c r="G95" s="52">
        <f>E95*F95</f>
        <v>0</v>
      </c>
      <c r="H95" s="85" t="s">
        <v>397</v>
      </c>
      <c r="I95" s="59">
        <v>5.1999999999999995E-4</v>
      </c>
      <c r="J95" s="70">
        <f>I95*E95</f>
        <v>3.1199999999999995E-3</v>
      </c>
      <c r="K95" s="136"/>
      <c r="L95" s="40"/>
      <c r="M95" s="41"/>
    </row>
    <row r="96" spans="1:13" s="137" customFormat="1" ht="15" customHeight="1" x14ac:dyDescent="0.25">
      <c r="A96" s="121"/>
      <c r="B96" s="363" t="s">
        <v>378</v>
      </c>
      <c r="C96" s="363" t="s">
        <v>380</v>
      </c>
      <c r="D96" s="360"/>
      <c r="E96" s="361"/>
      <c r="F96" s="362"/>
      <c r="G96" s="52"/>
      <c r="H96" s="45"/>
      <c r="I96" s="59"/>
      <c r="J96" s="70"/>
      <c r="K96" s="136"/>
      <c r="L96" s="40"/>
      <c r="M96" s="41"/>
    </row>
    <row r="97" spans="1:13" s="137" customFormat="1" ht="50.25" customHeight="1" x14ac:dyDescent="0.25">
      <c r="A97" s="121">
        <f>A94+1</f>
        <v>40</v>
      </c>
      <c r="B97" s="47" t="s">
        <v>83</v>
      </c>
      <c r="C97" s="47" t="s">
        <v>379</v>
      </c>
      <c r="D97" s="113" t="s">
        <v>19</v>
      </c>
      <c r="E97" s="63">
        <v>48.365690000000001</v>
      </c>
      <c r="F97" s="63"/>
      <c r="G97" s="52">
        <f>E97*F97</f>
        <v>0</v>
      </c>
      <c r="H97" s="45" t="s">
        <v>56</v>
      </c>
      <c r="I97" s="59">
        <v>2.5000000000000001E-3</v>
      </c>
      <c r="J97" s="70">
        <f>I97*E97</f>
        <v>0.120914225</v>
      </c>
      <c r="K97" s="136"/>
      <c r="L97" s="40">
        <f>E97*K97</f>
        <v>0</v>
      </c>
    </row>
    <row r="98" spans="1:13" ht="16.5" customHeight="1" x14ac:dyDescent="0.25">
      <c r="B98" s="46"/>
      <c r="C98" s="30" t="s">
        <v>78</v>
      </c>
      <c r="G98" s="51">
        <f>SUBTOTAL(9,G105:G141)</f>
        <v>0</v>
      </c>
      <c r="H98" s="62"/>
      <c r="I98" s="57"/>
      <c r="J98" s="68">
        <f>SUBTOTAL(9,J105:J141)</f>
        <v>1515.9273361959999</v>
      </c>
      <c r="L98" s="68">
        <f>SUBTOTAL(9,L105:L141)</f>
        <v>0</v>
      </c>
      <c r="M98" s="137"/>
    </row>
    <row r="99" spans="1:13" ht="17.25" customHeight="1" x14ac:dyDescent="0.25">
      <c r="B99" s="46"/>
      <c r="C99" s="370" t="s">
        <v>386</v>
      </c>
      <c r="D99" s="371" t="s">
        <v>37</v>
      </c>
      <c r="E99" s="372">
        <v>688</v>
      </c>
      <c r="F99" s="373" t="s">
        <v>139</v>
      </c>
      <c r="G99" s="374"/>
      <c r="H99" s="62"/>
      <c r="I99" s="57"/>
      <c r="J99" s="68"/>
      <c r="L99" s="68"/>
      <c r="M99" s="137"/>
    </row>
    <row r="100" spans="1:13" ht="17.25" customHeight="1" x14ac:dyDescent="0.25">
      <c r="B100" s="46"/>
      <c r="C100" s="370" t="s">
        <v>387</v>
      </c>
      <c r="D100" s="371" t="s">
        <v>37</v>
      </c>
      <c r="E100" s="372">
        <v>142</v>
      </c>
      <c r="F100" s="375"/>
      <c r="G100" s="376"/>
      <c r="H100" s="62"/>
      <c r="I100" s="57"/>
      <c r="J100" s="68"/>
      <c r="L100" s="68"/>
      <c r="M100" s="137"/>
    </row>
    <row r="101" spans="1:13" ht="17.25" customHeight="1" x14ac:dyDescent="0.25">
      <c r="B101" s="46"/>
      <c r="C101" s="370" t="s">
        <v>388</v>
      </c>
      <c r="D101" s="371" t="s">
        <v>37</v>
      </c>
      <c r="E101" s="372">
        <v>228</v>
      </c>
      <c r="F101" s="375"/>
      <c r="G101" s="376"/>
      <c r="H101" s="62"/>
      <c r="I101" s="57"/>
      <c r="J101" s="68"/>
      <c r="L101" s="68"/>
      <c r="M101" s="137"/>
    </row>
    <row r="102" spans="1:13" ht="16.5" customHeight="1" x14ac:dyDescent="0.25">
      <c r="B102" s="46"/>
      <c r="C102" s="370" t="s">
        <v>389</v>
      </c>
      <c r="D102" s="371" t="s">
        <v>37</v>
      </c>
      <c r="E102" s="372">
        <v>846</v>
      </c>
      <c r="F102" s="375"/>
      <c r="G102" s="376"/>
      <c r="H102" s="62"/>
      <c r="I102" s="57"/>
      <c r="J102" s="68"/>
      <c r="L102" s="68"/>
      <c r="M102" s="137"/>
    </row>
    <row r="103" spans="1:13" ht="16.5" customHeight="1" x14ac:dyDescent="0.25">
      <c r="B103" s="46"/>
      <c r="C103" s="370" t="s">
        <v>390</v>
      </c>
      <c r="D103" s="371" t="s">
        <v>37</v>
      </c>
      <c r="E103" s="372">
        <v>10.058850000000001</v>
      </c>
      <c r="F103" s="375"/>
      <c r="G103" s="376"/>
      <c r="H103" s="62"/>
      <c r="I103" s="57"/>
      <c r="J103" s="68"/>
      <c r="L103" s="68"/>
      <c r="M103" s="137"/>
    </row>
    <row r="104" spans="1:13" ht="16.5" customHeight="1" x14ac:dyDescent="0.25">
      <c r="B104" s="46"/>
      <c r="C104" s="370" t="s">
        <v>391</v>
      </c>
      <c r="D104" s="371" t="s">
        <v>37</v>
      </c>
      <c r="E104" s="372">
        <v>6</v>
      </c>
      <c r="F104" s="375">
        <f>E104/0.5</f>
        <v>12</v>
      </c>
      <c r="G104" s="376" t="s">
        <v>57</v>
      </c>
      <c r="H104" s="62"/>
      <c r="I104" s="57"/>
      <c r="J104" s="68"/>
      <c r="L104" s="68"/>
      <c r="M104" s="137"/>
    </row>
    <row r="105" spans="1:13" ht="52.5" customHeight="1" x14ac:dyDescent="0.25">
      <c r="A105" s="140">
        <f>A97+1</f>
        <v>41</v>
      </c>
      <c r="B105" s="47">
        <v>591211111</v>
      </c>
      <c r="C105" s="47" t="s">
        <v>89</v>
      </c>
      <c r="D105" s="191" t="s">
        <v>36</v>
      </c>
      <c r="E105" s="122">
        <v>688</v>
      </c>
      <c r="F105" s="202"/>
      <c r="G105" s="194">
        <f>F105*E105</f>
        <v>0</v>
      </c>
      <c r="H105" s="85" t="s">
        <v>397</v>
      </c>
      <c r="I105" s="117">
        <v>0.1837</v>
      </c>
      <c r="J105" s="70">
        <f>I105*E105</f>
        <v>126.3856</v>
      </c>
      <c r="K105" s="136"/>
      <c r="L105" s="40">
        <f>E105*K105</f>
        <v>0</v>
      </c>
      <c r="M105" s="137"/>
    </row>
    <row r="106" spans="1:13" ht="18.75" customHeight="1" x14ac:dyDescent="0.25">
      <c r="A106" s="140"/>
      <c r="B106" s="47"/>
      <c r="C106" s="47"/>
      <c r="D106" s="191"/>
      <c r="E106" s="122"/>
      <c r="F106" s="202"/>
      <c r="G106" s="194"/>
      <c r="H106" s="85"/>
      <c r="I106" s="117"/>
      <c r="J106" s="70"/>
      <c r="K106" s="136"/>
      <c r="L106" s="40"/>
      <c r="M106" s="137"/>
    </row>
    <row r="107" spans="1:13" ht="27.75" customHeight="1" x14ac:dyDescent="0.25">
      <c r="A107" s="121">
        <f>A105+1</f>
        <v>42</v>
      </c>
      <c r="B107" s="47">
        <v>58380000</v>
      </c>
      <c r="C107" s="47" t="s">
        <v>402</v>
      </c>
      <c r="D107" s="191" t="s">
        <v>21</v>
      </c>
      <c r="E107" s="122">
        <v>22.5</v>
      </c>
      <c r="F107" s="202"/>
      <c r="G107" s="194">
        <f>F107*E107</f>
        <v>0</v>
      </c>
      <c r="H107" s="45" t="s">
        <v>56</v>
      </c>
      <c r="I107" s="117">
        <v>1.02</v>
      </c>
      <c r="J107" s="70">
        <f>I107*E107</f>
        <v>22.95</v>
      </c>
      <c r="K107" s="136"/>
      <c r="L107" s="40">
        <f>E107*K107</f>
        <v>0</v>
      </c>
      <c r="M107" s="137"/>
    </row>
    <row r="108" spans="1:13" ht="15.75" customHeight="1" x14ac:dyDescent="0.25">
      <c r="A108" s="121"/>
      <c r="B108" s="47"/>
      <c r="C108" s="47"/>
      <c r="D108" s="201" t="s">
        <v>23</v>
      </c>
      <c r="E108" s="379">
        <v>135</v>
      </c>
      <c r="F108" s="202"/>
      <c r="G108" s="194"/>
      <c r="H108" s="45"/>
      <c r="I108" s="117"/>
      <c r="J108" s="70"/>
      <c r="K108" s="136"/>
      <c r="L108" s="40"/>
      <c r="M108" s="137"/>
    </row>
    <row r="109" spans="1:13" ht="26.25" customHeight="1" x14ac:dyDescent="0.25">
      <c r="A109" s="121">
        <f>A107+1</f>
        <v>43</v>
      </c>
      <c r="B109" s="47">
        <v>58380000</v>
      </c>
      <c r="C109" s="47" t="s">
        <v>403</v>
      </c>
      <c r="D109" s="191" t="s">
        <v>21</v>
      </c>
      <c r="E109" s="122">
        <v>92.166666666666671</v>
      </c>
      <c r="F109" s="202"/>
      <c r="G109" s="194">
        <f>F109*E109</f>
        <v>0</v>
      </c>
      <c r="H109" s="45" t="s">
        <v>56</v>
      </c>
      <c r="I109" s="117">
        <v>1.02</v>
      </c>
      <c r="J109" s="70">
        <f>I109*E109</f>
        <v>94.01</v>
      </c>
      <c r="K109" s="136"/>
      <c r="L109" s="40">
        <f>E109*K109</f>
        <v>0</v>
      </c>
      <c r="M109" s="137"/>
    </row>
    <row r="110" spans="1:13" ht="15.75" customHeight="1" x14ac:dyDescent="0.25">
      <c r="A110" s="121"/>
      <c r="B110" s="47"/>
      <c r="C110" s="47"/>
      <c r="D110" s="201" t="s">
        <v>23</v>
      </c>
      <c r="E110" s="379">
        <v>553</v>
      </c>
      <c r="F110" s="202"/>
      <c r="G110" s="194"/>
      <c r="H110" s="45"/>
      <c r="I110" s="117"/>
      <c r="J110" s="70"/>
      <c r="K110" s="136"/>
      <c r="L110" s="40"/>
      <c r="M110" s="137"/>
    </row>
    <row r="111" spans="1:13" ht="17.25" customHeight="1" x14ac:dyDescent="0.25">
      <c r="A111" s="121">
        <f>A109+1</f>
        <v>44</v>
      </c>
      <c r="B111" s="47">
        <v>564821111</v>
      </c>
      <c r="C111" s="86" t="s">
        <v>92</v>
      </c>
      <c r="D111" s="113" t="s">
        <v>19</v>
      </c>
      <c r="E111" s="122">
        <v>370</v>
      </c>
      <c r="F111" s="127"/>
      <c r="G111" s="194">
        <f t="shared" ref="G111:G141" si="30">F111*E111</f>
        <v>0</v>
      </c>
      <c r="H111" s="85" t="s">
        <v>397</v>
      </c>
      <c r="I111" s="117">
        <v>0.184</v>
      </c>
      <c r="J111" s="70">
        <f t="shared" ref="J111:J141" si="31">I111*E111</f>
        <v>68.08</v>
      </c>
      <c r="K111" s="136"/>
      <c r="L111" s="40">
        <f t="shared" ref="L111:L141" si="32">E111*K111</f>
        <v>0</v>
      </c>
      <c r="M111" s="137"/>
    </row>
    <row r="112" spans="1:13" ht="15.75" customHeight="1" x14ac:dyDescent="0.25">
      <c r="A112" s="121"/>
      <c r="B112" s="47"/>
      <c r="C112" s="317" t="s">
        <v>404</v>
      </c>
      <c r="D112" s="138" t="s">
        <v>153</v>
      </c>
      <c r="E112" s="379">
        <v>142</v>
      </c>
      <c r="F112" s="127"/>
      <c r="G112" s="194"/>
      <c r="H112" s="85"/>
      <c r="I112" s="117"/>
      <c r="J112" s="70"/>
      <c r="K112" s="136"/>
      <c r="L112" s="40"/>
      <c r="M112" s="137"/>
    </row>
    <row r="113" spans="1:13" ht="15.75" customHeight="1" x14ac:dyDescent="0.25">
      <c r="A113" s="121"/>
      <c r="B113" s="47"/>
      <c r="C113" s="317" t="s">
        <v>405</v>
      </c>
      <c r="D113" s="138" t="s">
        <v>153</v>
      </c>
      <c r="E113" s="379">
        <v>228</v>
      </c>
      <c r="F113" s="127"/>
      <c r="G113" s="194"/>
      <c r="H113" s="85"/>
      <c r="I113" s="117"/>
      <c r="J113" s="70"/>
      <c r="K113" s="136"/>
      <c r="L113" s="40"/>
      <c r="M113" s="137"/>
    </row>
    <row r="114" spans="1:13" ht="17.25" customHeight="1" x14ac:dyDescent="0.25">
      <c r="A114" s="121">
        <f>A111+1</f>
        <v>45</v>
      </c>
      <c r="B114" s="47">
        <v>564851111</v>
      </c>
      <c r="C114" s="86" t="s">
        <v>123</v>
      </c>
      <c r="D114" s="113" t="s">
        <v>19</v>
      </c>
      <c r="E114" s="122">
        <v>843.05885000000001</v>
      </c>
      <c r="F114" s="127"/>
      <c r="G114" s="194">
        <f t="shared" si="30"/>
        <v>0</v>
      </c>
      <c r="H114" s="85" t="s">
        <v>397</v>
      </c>
      <c r="I114" s="117">
        <v>0.34499999999999997</v>
      </c>
      <c r="J114" s="70">
        <f t="shared" si="31"/>
        <v>290.85530324999996</v>
      </c>
      <c r="K114" s="136"/>
      <c r="L114" s="40">
        <f t="shared" si="32"/>
        <v>0</v>
      </c>
      <c r="M114" s="137"/>
    </row>
    <row r="115" spans="1:13" ht="15" customHeight="1" x14ac:dyDescent="0.25">
      <c r="A115" s="121"/>
      <c r="B115" s="47"/>
      <c r="C115" s="317" t="s">
        <v>406</v>
      </c>
      <c r="D115" s="138" t="s">
        <v>153</v>
      </c>
      <c r="E115" s="379">
        <v>688</v>
      </c>
      <c r="F115" s="127"/>
      <c r="G115" s="194"/>
      <c r="H115" s="85"/>
      <c r="I115" s="117"/>
      <c r="J115" s="70"/>
      <c r="K115" s="136"/>
      <c r="L115" s="40"/>
      <c r="M115" s="137"/>
    </row>
    <row r="116" spans="1:13" ht="15" customHeight="1" x14ac:dyDescent="0.25">
      <c r="A116" s="121"/>
      <c r="B116" s="47"/>
      <c r="C116" s="317" t="s">
        <v>404</v>
      </c>
      <c r="D116" s="138" t="s">
        <v>153</v>
      </c>
      <c r="E116" s="379">
        <v>142</v>
      </c>
      <c r="F116" s="127"/>
      <c r="G116" s="194"/>
      <c r="H116" s="85"/>
      <c r="I116" s="117"/>
      <c r="J116" s="70"/>
      <c r="K116" s="136"/>
      <c r="L116" s="40"/>
      <c r="M116" s="137"/>
    </row>
    <row r="117" spans="1:13" ht="15" customHeight="1" x14ac:dyDescent="0.25">
      <c r="A117" s="121"/>
      <c r="B117" s="47"/>
      <c r="C117" s="317" t="s">
        <v>407</v>
      </c>
      <c r="D117" s="138" t="s">
        <v>153</v>
      </c>
      <c r="E117" s="379">
        <v>10.058850000000001</v>
      </c>
      <c r="F117" s="127"/>
      <c r="G117" s="194"/>
      <c r="H117" s="85"/>
      <c r="I117" s="117"/>
      <c r="J117" s="70"/>
      <c r="K117" s="136"/>
      <c r="L117" s="40"/>
      <c r="M117" s="137"/>
    </row>
    <row r="118" spans="1:13" ht="15" customHeight="1" x14ac:dyDescent="0.25">
      <c r="A118" s="121"/>
      <c r="B118" s="47"/>
      <c r="C118" s="317" t="s">
        <v>408</v>
      </c>
      <c r="D118" s="138" t="s">
        <v>153</v>
      </c>
      <c r="E118" s="379">
        <v>3</v>
      </c>
      <c r="F118" s="127"/>
      <c r="G118" s="194"/>
      <c r="H118" s="85"/>
      <c r="I118" s="117"/>
      <c r="J118" s="70"/>
      <c r="K118" s="136"/>
      <c r="L118" s="40"/>
      <c r="M118" s="137"/>
    </row>
    <row r="119" spans="1:13" ht="18.75" customHeight="1" x14ac:dyDescent="0.25">
      <c r="A119" s="121">
        <f>A114+1</f>
        <v>46</v>
      </c>
      <c r="B119" s="47">
        <v>564761111</v>
      </c>
      <c r="C119" s="47" t="s">
        <v>421</v>
      </c>
      <c r="D119" s="43" t="s">
        <v>19</v>
      </c>
      <c r="E119" s="122">
        <v>849</v>
      </c>
      <c r="F119" s="127"/>
      <c r="G119" s="194">
        <f t="shared" si="30"/>
        <v>0</v>
      </c>
      <c r="H119" s="85" t="s">
        <v>397</v>
      </c>
      <c r="I119" s="117">
        <v>0.38700000000000001</v>
      </c>
      <c r="J119" s="70">
        <f t="shared" si="31"/>
        <v>328.56299999999999</v>
      </c>
      <c r="K119" s="136"/>
      <c r="L119" s="40">
        <f t="shared" si="32"/>
        <v>0</v>
      </c>
      <c r="M119" s="137"/>
    </row>
    <row r="120" spans="1:13" ht="15" customHeight="1" x14ac:dyDescent="0.25">
      <c r="A120" s="121"/>
      <c r="B120" s="47"/>
      <c r="C120" s="317" t="s">
        <v>409</v>
      </c>
      <c r="D120" s="138" t="s">
        <v>153</v>
      </c>
      <c r="E120" s="379">
        <v>846</v>
      </c>
      <c r="F120" s="127"/>
      <c r="G120" s="194"/>
      <c r="H120" s="85"/>
      <c r="I120" s="117"/>
      <c r="J120" s="70"/>
      <c r="K120" s="136"/>
      <c r="L120" s="40"/>
      <c r="M120" s="137"/>
    </row>
    <row r="121" spans="1:13" ht="15" customHeight="1" x14ac:dyDescent="0.25">
      <c r="A121" s="121"/>
      <c r="B121" s="47"/>
      <c r="C121" s="317" t="s">
        <v>408</v>
      </c>
      <c r="D121" s="138" t="s">
        <v>153</v>
      </c>
      <c r="E121" s="379">
        <v>3</v>
      </c>
      <c r="F121" s="127"/>
      <c r="G121" s="194"/>
      <c r="H121" s="85"/>
      <c r="I121" s="117"/>
      <c r="J121" s="70"/>
      <c r="K121" s="136"/>
      <c r="L121" s="40"/>
      <c r="M121" s="137"/>
    </row>
    <row r="122" spans="1:13" ht="17.25" customHeight="1" x14ac:dyDescent="0.25">
      <c r="A122" s="121">
        <f>A119+1</f>
        <v>47</v>
      </c>
      <c r="B122" s="47">
        <v>564761113</v>
      </c>
      <c r="C122" s="47" t="s">
        <v>69</v>
      </c>
      <c r="D122" s="43" t="s">
        <v>19</v>
      </c>
      <c r="E122" s="379">
        <v>142</v>
      </c>
      <c r="F122" s="127"/>
      <c r="G122" s="194">
        <f t="shared" si="30"/>
        <v>0</v>
      </c>
      <c r="H122" s="85" t="s">
        <v>397</v>
      </c>
      <c r="I122" s="117">
        <v>0.42699999999999999</v>
      </c>
      <c r="J122" s="70">
        <f t="shared" si="31"/>
        <v>60.634</v>
      </c>
      <c r="K122" s="136"/>
      <c r="L122" s="40">
        <f t="shared" si="32"/>
        <v>0</v>
      </c>
      <c r="M122" s="137"/>
    </row>
    <row r="123" spans="1:13" ht="17.25" customHeight="1" x14ac:dyDescent="0.25">
      <c r="A123" s="121">
        <f t="shared" ref="A123" si="33">A122+1</f>
        <v>48</v>
      </c>
      <c r="B123" s="47">
        <v>567123114</v>
      </c>
      <c r="C123" s="47" t="s">
        <v>99</v>
      </c>
      <c r="D123" s="43" t="s">
        <v>19</v>
      </c>
      <c r="E123" s="122">
        <v>698.05885000000001</v>
      </c>
      <c r="F123" s="127"/>
      <c r="G123" s="194">
        <f t="shared" si="30"/>
        <v>0</v>
      </c>
      <c r="H123" s="85" t="s">
        <v>397</v>
      </c>
      <c r="I123" s="204">
        <v>0.37724000000000002</v>
      </c>
      <c r="J123" s="70">
        <f t="shared" si="31"/>
        <v>263.33572057399999</v>
      </c>
      <c r="K123" s="136"/>
      <c r="L123" s="40">
        <f t="shared" si="32"/>
        <v>0</v>
      </c>
      <c r="M123" s="137"/>
    </row>
    <row r="124" spans="1:13" ht="17.25" customHeight="1" x14ac:dyDescent="0.25">
      <c r="A124" s="121"/>
      <c r="B124" s="47"/>
      <c r="C124" s="317" t="s">
        <v>406</v>
      </c>
      <c r="D124" s="138" t="s">
        <v>153</v>
      </c>
      <c r="E124" s="379">
        <v>688</v>
      </c>
      <c r="F124" s="127"/>
      <c r="G124" s="194"/>
      <c r="H124" s="85"/>
      <c r="I124" s="204"/>
      <c r="J124" s="70"/>
      <c r="K124" s="136"/>
      <c r="L124" s="40"/>
      <c r="M124" s="137"/>
    </row>
    <row r="125" spans="1:13" ht="17.25" customHeight="1" x14ac:dyDescent="0.25">
      <c r="A125" s="121"/>
      <c r="B125" s="47"/>
      <c r="C125" s="317" t="s">
        <v>404</v>
      </c>
      <c r="D125" s="138" t="s">
        <v>153</v>
      </c>
      <c r="E125" s="379">
        <v>10.058850000000001</v>
      </c>
      <c r="F125" s="127"/>
      <c r="G125" s="194"/>
      <c r="H125" s="85"/>
      <c r="I125" s="204"/>
      <c r="J125" s="70"/>
      <c r="K125" s="136"/>
      <c r="L125" s="40"/>
      <c r="M125" s="137"/>
    </row>
    <row r="126" spans="1:13" ht="17.25" customHeight="1" x14ac:dyDescent="0.25">
      <c r="A126" s="121">
        <f>A123+1</f>
        <v>49</v>
      </c>
      <c r="B126" s="203">
        <v>919726121</v>
      </c>
      <c r="C126" s="206" t="s">
        <v>100</v>
      </c>
      <c r="D126" s="43" t="s">
        <v>19</v>
      </c>
      <c r="E126" s="380">
        <v>1547.1177</v>
      </c>
      <c r="F126" s="123"/>
      <c r="G126" s="194">
        <f t="shared" si="30"/>
        <v>0</v>
      </c>
      <c r="H126" s="85" t="s">
        <v>397</v>
      </c>
      <c r="I126" s="205">
        <v>3.6000000000000002E-4</v>
      </c>
      <c r="J126" s="70">
        <f t="shared" si="31"/>
        <v>0.55696237200000009</v>
      </c>
      <c r="K126" s="136"/>
      <c r="L126" s="40">
        <f t="shared" si="32"/>
        <v>0</v>
      </c>
      <c r="M126" s="137"/>
    </row>
    <row r="127" spans="1:13" ht="17.25" customHeight="1" x14ac:dyDescent="0.25">
      <c r="A127" s="121"/>
      <c r="B127" s="203"/>
      <c r="C127" s="317" t="s">
        <v>410</v>
      </c>
      <c r="D127" s="138" t="s">
        <v>153</v>
      </c>
      <c r="E127" s="379">
        <v>1376</v>
      </c>
      <c r="F127" s="123"/>
      <c r="G127" s="194"/>
      <c r="H127" s="85"/>
      <c r="I127" s="205"/>
      <c r="J127" s="70"/>
      <c r="K127" s="136"/>
      <c r="L127" s="40"/>
      <c r="M127" s="137"/>
    </row>
    <row r="128" spans="1:13" ht="17.25" customHeight="1" x14ac:dyDescent="0.25">
      <c r="A128" s="121"/>
      <c r="B128" s="203"/>
      <c r="C128" s="317" t="s">
        <v>404</v>
      </c>
      <c r="D128" s="138" t="s">
        <v>153</v>
      </c>
      <c r="E128" s="379">
        <v>142</v>
      </c>
      <c r="F128" s="123"/>
      <c r="G128" s="194"/>
      <c r="H128" s="85"/>
      <c r="I128" s="205"/>
      <c r="J128" s="70"/>
      <c r="K128" s="136"/>
      <c r="L128" s="40"/>
      <c r="M128" s="137"/>
    </row>
    <row r="129" spans="1:14" ht="17.25" customHeight="1" x14ac:dyDescent="0.25">
      <c r="A129" s="121"/>
      <c r="B129" s="203"/>
      <c r="C129" s="317" t="s">
        <v>412</v>
      </c>
      <c r="D129" s="138" t="s">
        <v>153</v>
      </c>
      <c r="E129" s="381">
        <v>20.117700000000003</v>
      </c>
      <c r="F129" s="123"/>
      <c r="G129" s="194"/>
      <c r="H129" s="85"/>
      <c r="I129" s="205"/>
      <c r="J129" s="70"/>
      <c r="K129" s="136"/>
      <c r="L129" s="40"/>
      <c r="M129" s="137"/>
    </row>
    <row r="130" spans="1:14" ht="17.25" customHeight="1" x14ac:dyDescent="0.25">
      <c r="A130" s="121"/>
      <c r="B130" s="203"/>
      <c r="C130" s="317" t="s">
        <v>411</v>
      </c>
      <c r="D130" s="138" t="s">
        <v>153</v>
      </c>
      <c r="E130" s="381">
        <v>9</v>
      </c>
      <c r="F130" s="123"/>
      <c r="G130" s="194"/>
      <c r="H130" s="85"/>
      <c r="I130" s="205"/>
      <c r="J130" s="70"/>
      <c r="K130" s="136"/>
      <c r="L130" s="40"/>
      <c r="M130" s="137"/>
    </row>
    <row r="131" spans="1:14" ht="17.25" customHeight="1" x14ac:dyDescent="0.25">
      <c r="A131" s="121">
        <f>A126+1</f>
        <v>50</v>
      </c>
      <c r="B131" s="47" t="s">
        <v>70</v>
      </c>
      <c r="C131" s="47" t="s">
        <v>91</v>
      </c>
      <c r="D131" s="43" t="s">
        <v>19</v>
      </c>
      <c r="E131" s="122">
        <v>370</v>
      </c>
      <c r="F131" s="127"/>
      <c r="G131" s="194">
        <f t="shared" si="30"/>
        <v>0</v>
      </c>
      <c r="H131" s="45" t="s">
        <v>71</v>
      </c>
      <c r="I131" s="139">
        <f>0.02*4</f>
        <v>0.08</v>
      </c>
      <c r="J131" s="70">
        <f t="shared" si="31"/>
        <v>29.6</v>
      </c>
      <c r="K131" s="136"/>
      <c r="L131" s="40">
        <f t="shared" si="32"/>
        <v>0</v>
      </c>
    </row>
    <row r="132" spans="1:14" ht="17.25" customHeight="1" x14ac:dyDescent="0.25">
      <c r="A132" s="121"/>
      <c r="B132" s="47"/>
      <c r="C132" s="317" t="s">
        <v>404</v>
      </c>
      <c r="D132" s="138" t="s">
        <v>153</v>
      </c>
      <c r="E132" s="379">
        <v>142</v>
      </c>
      <c r="F132" s="127"/>
      <c r="G132" s="194"/>
      <c r="H132" s="45"/>
      <c r="I132" s="139"/>
      <c r="J132" s="70"/>
      <c r="K132" s="136"/>
      <c r="L132" s="40"/>
    </row>
    <row r="133" spans="1:14" ht="17.25" customHeight="1" x14ac:dyDescent="0.25">
      <c r="A133" s="121"/>
      <c r="B133" s="47"/>
      <c r="C133" s="317" t="s">
        <v>405</v>
      </c>
      <c r="D133" s="138" t="s">
        <v>153</v>
      </c>
      <c r="E133" s="379">
        <v>228</v>
      </c>
      <c r="F133" s="127"/>
      <c r="G133" s="194"/>
      <c r="H133" s="45"/>
      <c r="I133" s="139"/>
      <c r="J133" s="70"/>
      <c r="K133" s="136"/>
      <c r="L133" s="40"/>
    </row>
    <row r="134" spans="1:14" ht="17.25" customHeight="1" x14ac:dyDescent="0.25">
      <c r="A134" s="121"/>
      <c r="B134" s="47"/>
      <c r="C134" s="317"/>
      <c r="D134" s="138"/>
      <c r="E134" s="379"/>
      <c r="F134" s="127"/>
      <c r="G134" s="194"/>
      <c r="H134" s="45"/>
      <c r="I134" s="139"/>
      <c r="J134" s="70"/>
      <c r="K134" s="136"/>
      <c r="L134" s="40"/>
    </row>
    <row r="135" spans="1:14" ht="27.75" customHeight="1" x14ac:dyDescent="0.25">
      <c r="A135" s="121">
        <f>A131+1</f>
        <v>51</v>
      </c>
      <c r="B135" s="47" t="s">
        <v>72</v>
      </c>
      <c r="C135" s="47" t="s">
        <v>413</v>
      </c>
      <c r="D135" s="43" t="s">
        <v>19</v>
      </c>
      <c r="E135" s="122">
        <v>852</v>
      </c>
      <c r="F135" s="127"/>
      <c r="G135" s="194">
        <f t="shared" si="30"/>
        <v>0</v>
      </c>
      <c r="H135" s="45" t="s">
        <v>71</v>
      </c>
      <c r="I135" s="139">
        <f>0.15*1.6</f>
        <v>0.24</v>
      </c>
      <c r="J135" s="70">
        <f t="shared" si="31"/>
        <v>204.48</v>
      </c>
      <c r="K135" s="136"/>
      <c r="L135" s="40">
        <f t="shared" si="32"/>
        <v>0</v>
      </c>
    </row>
    <row r="136" spans="1:14" ht="15" customHeight="1" x14ac:dyDescent="0.25">
      <c r="A136" s="121"/>
      <c r="B136" s="47"/>
      <c r="C136" s="317" t="s">
        <v>409</v>
      </c>
      <c r="D136" s="138" t="s">
        <v>153</v>
      </c>
      <c r="E136" s="379">
        <v>846</v>
      </c>
      <c r="F136" s="127"/>
      <c r="G136" s="194"/>
      <c r="H136" s="45"/>
      <c r="I136" s="139"/>
      <c r="J136" s="70"/>
      <c r="K136" s="136"/>
      <c r="L136" s="40"/>
    </row>
    <row r="137" spans="1:14" ht="15" customHeight="1" x14ac:dyDescent="0.25">
      <c r="A137" s="121"/>
      <c r="B137" s="47"/>
      <c r="C137" s="317" t="s">
        <v>414</v>
      </c>
      <c r="D137" s="138" t="s">
        <v>153</v>
      </c>
      <c r="E137" s="379">
        <v>6</v>
      </c>
      <c r="F137" s="127"/>
      <c r="G137" s="194"/>
      <c r="H137" s="45"/>
      <c r="I137" s="139"/>
      <c r="J137" s="70"/>
      <c r="K137" s="136"/>
      <c r="L137" s="40">
        <f t="shared" ref="L137:L138" si="34">E137*K137</f>
        <v>0</v>
      </c>
    </row>
    <row r="138" spans="1:14" ht="25.5" customHeight="1" x14ac:dyDescent="0.25">
      <c r="A138" s="121">
        <f>A135+1</f>
        <v>52</v>
      </c>
      <c r="B138" s="47">
        <v>916111122</v>
      </c>
      <c r="C138" s="47" t="s">
        <v>420</v>
      </c>
      <c r="D138" s="43" t="s">
        <v>25</v>
      </c>
      <c r="E138" s="365">
        <v>210</v>
      </c>
      <c r="F138" s="127"/>
      <c r="G138" s="194">
        <f t="shared" ref="G138" si="35">F138*E138</f>
        <v>0</v>
      </c>
      <c r="H138" s="85" t="s">
        <v>397</v>
      </c>
      <c r="I138" s="139">
        <v>7.1900000000000006E-2</v>
      </c>
      <c r="J138" s="70">
        <f>I138*E138</f>
        <v>15.099000000000002</v>
      </c>
      <c r="K138" s="136"/>
      <c r="L138" s="40">
        <f t="shared" si="34"/>
        <v>0</v>
      </c>
      <c r="M138" s="398"/>
      <c r="N138" s="102"/>
    </row>
    <row r="139" spans="1:14" ht="25.5" customHeight="1" x14ac:dyDescent="0.25">
      <c r="A139" s="121">
        <f t="shared" ref="A139:A141" si="36">A138+1</f>
        <v>53</v>
      </c>
      <c r="B139" s="47" t="s">
        <v>73</v>
      </c>
      <c r="C139" s="47" t="s">
        <v>93</v>
      </c>
      <c r="D139" s="43" t="s">
        <v>57</v>
      </c>
      <c r="E139" s="122">
        <v>0</v>
      </c>
      <c r="F139" s="127"/>
      <c r="G139" s="194">
        <f t="shared" si="30"/>
        <v>0</v>
      </c>
      <c r="H139" s="45" t="s">
        <v>71</v>
      </c>
      <c r="I139" s="139">
        <f>0.08531+0.0098</f>
        <v>9.511E-2</v>
      </c>
      <c r="J139" s="70">
        <f t="shared" si="31"/>
        <v>0</v>
      </c>
      <c r="K139" s="136"/>
      <c r="L139" s="40">
        <f t="shared" si="32"/>
        <v>0</v>
      </c>
      <c r="M139">
        <f>7.84*5*0.25</f>
        <v>9.8000000000000007</v>
      </c>
    </row>
    <row r="140" spans="1:14" ht="25.5" customHeight="1" x14ac:dyDescent="0.25">
      <c r="A140" s="121">
        <f t="shared" si="36"/>
        <v>54</v>
      </c>
      <c r="B140" s="47" t="s">
        <v>73</v>
      </c>
      <c r="C140" s="47" t="s">
        <v>94</v>
      </c>
      <c r="D140" s="43" t="s">
        <v>57</v>
      </c>
      <c r="E140" s="122">
        <v>25</v>
      </c>
      <c r="F140" s="127"/>
      <c r="G140" s="194">
        <f t="shared" ref="G140" si="37">F140*E140</f>
        <v>0</v>
      </c>
      <c r="H140" s="45" t="s">
        <v>71</v>
      </c>
      <c r="I140" s="139">
        <f>0.08531+0.0098</f>
        <v>9.511E-2</v>
      </c>
      <c r="J140" s="70">
        <f t="shared" ref="J140" si="38">I140*E140</f>
        <v>2.3777499999999998</v>
      </c>
      <c r="K140" s="136"/>
      <c r="L140" s="40">
        <f t="shared" ref="L140" si="39">E140*K140</f>
        <v>0</v>
      </c>
      <c r="M140">
        <f>0.15*5*7.84</f>
        <v>5.88</v>
      </c>
    </row>
    <row r="141" spans="1:14" ht="39.75" customHeight="1" x14ac:dyDescent="0.25">
      <c r="A141" s="121">
        <f t="shared" si="36"/>
        <v>55</v>
      </c>
      <c r="B141" s="47" t="s">
        <v>74</v>
      </c>
      <c r="C141" s="47" t="s">
        <v>95</v>
      </c>
      <c r="D141" s="43" t="s">
        <v>57</v>
      </c>
      <c r="E141" s="122">
        <v>900</v>
      </c>
      <c r="F141" s="127"/>
      <c r="G141" s="194">
        <f t="shared" si="30"/>
        <v>0</v>
      </c>
      <c r="H141" s="45" t="s">
        <v>71</v>
      </c>
      <c r="I141" s="139">
        <f>0.01</f>
        <v>0.01</v>
      </c>
      <c r="J141" s="70">
        <f t="shared" si="31"/>
        <v>9</v>
      </c>
      <c r="K141" s="136"/>
      <c r="L141" s="40">
        <f t="shared" si="32"/>
        <v>0</v>
      </c>
    </row>
    <row r="142" spans="1:14" ht="16.5" customHeight="1" x14ac:dyDescent="0.25">
      <c r="B142" s="53"/>
      <c r="D142" s="58"/>
      <c r="E142" s="69"/>
    </row>
    <row r="143" spans="1:14" ht="16.5" customHeight="1" x14ac:dyDescent="0.25">
      <c r="B143" s="46"/>
      <c r="C143" s="30" t="s">
        <v>117</v>
      </c>
      <c r="G143" s="51">
        <f>SUM(G144:G149)</f>
        <v>0</v>
      </c>
      <c r="H143" s="62"/>
      <c r="I143" s="57"/>
      <c r="J143" s="68">
        <f>SUM(J144:J149)</f>
        <v>4.7141977254850005</v>
      </c>
      <c r="L143" s="68">
        <f>SUM(L144:L149)</f>
        <v>0</v>
      </c>
    </row>
    <row r="144" spans="1:14" ht="28.5" customHeight="1" x14ac:dyDescent="0.25">
      <c r="A144" s="121">
        <f>A141+1</f>
        <v>56</v>
      </c>
      <c r="B144" s="47" t="s">
        <v>422</v>
      </c>
      <c r="C144" s="47" t="s">
        <v>415</v>
      </c>
      <c r="D144" s="43" t="s">
        <v>17</v>
      </c>
      <c r="E144" s="145">
        <v>1.9111815000000003</v>
      </c>
      <c r="F144" s="221"/>
      <c r="G144" s="194">
        <f>F144*E144</f>
        <v>0</v>
      </c>
      <c r="H144" s="45" t="s">
        <v>71</v>
      </c>
      <c r="I144" s="222">
        <v>2.45329</v>
      </c>
      <c r="J144" s="141">
        <f t="shared" ref="J144" si="40">I144*E144</f>
        <v>4.6886824621350005</v>
      </c>
      <c r="K144" s="141"/>
      <c r="L144" s="139">
        <v>0</v>
      </c>
    </row>
    <row r="145" spans="1:12" ht="16.5" customHeight="1" x14ac:dyDescent="0.25">
      <c r="A145" s="121">
        <f t="shared" ref="A145:A149" si="41">A144+1</f>
        <v>57</v>
      </c>
      <c r="B145" s="47">
        <v>631319013</v>
      </c>
      <c r="C145" s="47" t="s">
        <v>104</v>
      </c>
      <c r="D145" s="43" t="s">
        <v>17</v>
      </c>
      <c r="E145" s="145">
        <v>1.9111815000000003</v>
      </c>
      <c r="F145" s="221"/>
      <c r="G145" s="194">
        <f t="shared" ref="G145:G149" si="42">F145*E145</f>
        <v>0</v>
      </c>
      <c r="H145" s="85" t="s">
        <v>397</v>
      </c>
      <c r="I145" s="222">
        <v>0</v>
      </c>
      <c r="J145" s="141">
        <f t="shared" ref="J145:J149" si="43">I145*E145</f>
        <v>0</v>
      </c>
      <c r="K145" s="141"/>
      <c r="L145" s="139">
        <v>0</v>
      </c>
    </row>
    <row r="146" spans="1:12" ht="25.5" customHeight="1" x14ac:dyDescent="0.25">
      <c r="A146" s="121">
        <f t="shared" si="41"/>
        <v>58</v>
      </c>
      <c r="B146" s="47">
        <v>631319211</v>
      </c>
      <c r="C146" s="47" t="s">
        <v>105</v>
      </c>
      <c r="D146" s="43" t="s">
        <v>17</v>
      </c>
      <c r="E146" s="145">
        <v>1.9111815000000003</v>
      </c>
      <c r="F146" s="221"/>
      <c r="G146" s="194">
        <f t="shared" si="42"/>
        <v>0</v>
      </c>
      <c r="H146" s="85" t="s">
        <v>397</v>
      </c>
      <c r="I146" s="222">
        <v>8.9999999999999998E-4</v>
      </c>
      <c r="J146" s="141">
        <f t="shared" si="43"/>
        <v>1.7200633500000003E-3</v>
      </c>
      <c r="K146" s="141"/>
      <c r="L146" s="139">
        <v>0</v>
      </c>
    </row>
    <row r="147" spans="1:12" ht="16.5" customHeight="1" x14ac:dyDescent="0.25">
      <c r="A147" s="121">
        <f t="shared" si="41"/>
        <v>59</v>
      </c>
      <c r="B147" s="47">
        <v>631351101</v>
      </c>
      <c r="C147" s="47" t="s">
        <v>101</v>
      </c>
      <c r="D147" s="43" t="s">
        <v>19</v>
      </c>
      <c r="E147" s="145">
        <v>1.7600000000000002</v>
      </c>
      <c r="F147" s="202"/>
      <c r="G147" s="194">
        <f t="shared" si="42"/>
        <v>0</v>
      </c>
      <c r="H147" s="85" t="s">
        <v>397</v>
      </c>
      <c r="I147" s="222">
        <v>1.3520000000000001E-2</v>
      </c>
      <c r="J147" s="141">
        <f t="shared" si="43"/>
        <v>2.3795200000000006E-2</v>
      </c>
      <c r="K147" s="141"/>
      <c r="L147" s="139">
        <v>0</v>
      </c>
    </row>
    <row r="148" spans="1:12" ht="16.5" customHeight="1" x14ac:dyDescent="0.25">
      <c r="A148" s="121">
        <f t="shared" si="41"/>
        <v>60</v>
      </c>
      <c r="B148" s="47">
        <v>631351102</v>
      </c>
      <c r="C148" s="47" t="s">
        <v>102</v>
      </c>
      <c r="D148" s="43" t="s">
        <v>19</v>
      </c>
      <c r="E148" s="145">
        <v>1.7600000000000002</v>
      </c>
      <c r="F148" s="221"/>
      <c r="G148" s="194">
        <f t="shared" si="42"/>
        <v>0</v>
      </c>
      <c r="H148" s="85" t="s">
        <v>397</v>
      </c>
      <c r="I148" s="222">
        <v>0</v>
      </c>
      <c r="J148" s="141">
        <f t="shared" si="43"/>
        <v>0</v>
      </c>
      <c r="K148" s="141"/>
      <c r="L148" s="139">
        <v>0</v>
      </c>
    </row>
    <row r="149" spans="1:12" ht="16.5" customHeight="1" x14ac:dyDescent="0.25">
      <c r="A149" s="121">
        <f t="shared" si="41"/>
        <v>61</v>
      </c>
      <c r="B149" s="47">
        <v>631319197</v>
      </c>
      <c r="C149" s="47" t="s">
        <v>103</v>
      </c>
      <c r="D149" s="43" t="s">
        <v>17</v>
      </c>
      <c r="E149" s="145">
        <v>1.9111815000000003</v>
      </c>
      <c r="F149" s="221"/>
      <c r="G149" s="194">
        <f t="shared" si="42"/>
        <v>0</v>
      </c>
      <c r="H149" s="85" t="s">
        <v>397</v>
      </c>
      <c r="I149" s="222"/>
      <c r="J149" s="141">
        <f t="shared" si="43"/>
        <v>0</v>
      </c>
      <c r="K149" s="141"/>
      <c r="L149" s="139">
        <v>0</v>
      </c>
    </row>
    <row r="150" spans="1:12" ht="16.5" customHeight="1" x14ac:dyDescent="0.25">
      <c r="G150"/>
      <c r="I150"/>
      <c r="J150"/>
    </row>
    <row r="151" spans="1:12" ht="20.25" customHeight="1" x14ac:dyDescent="0.25">
      <c r="B151" s="46"/>
      <c r="C151" s="30" t="s">
        <v>120</v>
      </c>
      <c r="G151" s="51">
        <f>SUM(G153:G157)</f>
        <v>0</v>
      </c>
      <c r="H151" s="62"/>
      <c r="I151" s="57"/>
      <c r="J151" s="68">
        <f>SUM(J153:J154)</f>
        <v>0</v>
      </c>
      <c r="L151" s="68">
        <f>SUM(L153:L154)</f>
        <v>0</v>
      </c>
    </row>
    <row r="152" spans="1:12" ht="20.25" customHeight="1" x14ac:dyDescent="0.25">
      <c r="B152" s="46"/>
      <c r="C152" s="208" t="s">
        <v>125</v>
      </c>
      <c r="G152" s="51"/>
      <c r="H152" s="62"/>
      <c r="I152" s="57"/>
      <c r="J152" s="68"/>
      <c r="L152" s="68"/>
    </row>
    <row r="153" spans="1:12" ht="16.5" customHeight="1" x14ac:dyDescent="0.25">
      <c r="A153" s="121">
        <f>A149+1</f>
        <v>62</v>
      </c>
      <c r="B153" s="47">
        <v>9550001</v>
      </c>
      <c r="C153" s="47" t="s">
        <v>372</v>
      </c>
      <c r="D153" s="113" t="s">
        <v>84</v>
      </c>
      <c r="E153" s="223">
        <v>2</v>
      </c>
      <c r="F153" s="158"/>
      <c r="G153" s="194">
        <f t="shared" ref="G153" si="44">F153*E153</f>
        <v>0</v>
      </c>
      <c r="H153" s="45" t="s">
        <v>71</v>
      </c>
      <c r="I153" s="141">
        <v>0</v>
      </c>
      <c r="J153" s="141">
        <f>I153*E153</f>
        <v>0</v>
      </c>
      <c r="K153" s="141">
        <v>0</v>
      </c>
      <c r="L153" s="139">
        <f>E153*K153</f>
        <v>0</v>
      </c>
    </row>
    <row r="154" spans="1:12" ht="16.5" customHeight="1" x14ac:dyDescent="0.25">
      <c r="A154" s="121">
        <f t="shared" ref="A154:B155" si="45">A153+1</f>
        <v>63</v>
      </c>
      <c r="B154" s="143">
        <f>B153+1</f>
        <v>9550002</v>
      </c>
      <c r="C154" s="47" t="s">
        <v>370</v>
      </c>
      <c r="D154" s="113" t="s">
        <v>112</v>
      </c>
      <c r="E154" s="223">
        <v>5</v>
      </c>
      <c r="F154" s="158"/>
      <c r="G154" s="194">
        <f t="shared" ref="G154:G155" si="46">F154*E154</f>
        <v>0</v>
      </c>
      <c r="H154" s="45" t="s">
        <v>71</v>
      </c>
      <c r="I154" s="141">
        <v>0</v>
      </c>
      <c r="J154" s="141">
        <f t="shared" ref="J154:J155" si="47">I154*E154</f>
        <v>0</v>
      </c>
      <c r="K154" s="141">
        <v>0</v>
      </c>
      <c r="L154" s="139">
        <f t="shared" ref="L154:L155" si="48">E154*K154</f>
        <v>0</v>
      </c>
    </row>
    <row r="155" spans="1:12" ht="16.5" customHeight="1" x14ac:dyDescent="0.25">
      <c r="A155" s="121">
        <f t="shared" si="45"/>
        <v>64</v>
      </c>
      <c r="B155" s="143">
        <f t="shared" si="45"/>
        <v>9550003</v>
      </c>
      <c r="C155" s="47" t="s">
        <v>371</v>
      </c>
      <c r="D155" s="113" t="s">
        <v>112</v>
      </c>
      <c r="E155" s="223">
        <v>0</v>
      </c>
      <c r="F155" s="158"/>
      <c r="G155" s="194">
        <f t="shared" si="46"/>
        <v>0</v>
      </c>
      <c r="H155" s="45" t="s">
        <v>71</v>
      </c>
      <c r="I155" s="141">
        <v>0</v>
      </c>
      <c r="J155" s="141">
        <f t="shared" si="47"/>
        <v>0</v>
      </c>
      <c r="K155" s="141">
        <v>0</v>
      </c>
      <c r="L155" s="139">
        <f t="shared" si="48"/>
        <v>0</v>
      </c>
    </row>
    <row r="156" spans="1:12" ht="16.5" customHeight="1" x14ac:dyDescent="0.25">
      <c r="A156" s="121">
        <f t="shared" ref="A156:B156" si="49">A155+1</f>
        <v>65</v>
      </c>
      <c r="B156" s="143">
        <f t="shared" si="49"/>
        <v>9550004</v>
      </c>
      <c r="C156" s="47" t="s">
        <v>127</v>
      </c>
      <c r="D156" s="113" t="s">
        <v>112</v>
      </c>
      <c r="E156" s="223">
        <v>2</v>
      </c>
      <c r="F156" s="158"/>
      <c r="G156" s="194">
        <f t="shared" ref="G156:G157" si="50">F156*E156</f>
        <v>0</v>
      </c>
      <c r="H156" s="45" t="s">
        <v>71</v>
      </c>
      <c r="I156" s="141">
        <v>0</v>
      </c>
      <c r="J156" s="141">
        <f t="shared" ref="J156:J157" si="51">I156*E156</f>
        <v>0</v>
      </c>
      <c r="K156" s="141">
        <v>0</v>
      </c>
      <c r="L156" s="139">
        <f t="shared" ref="L156:L157" si="52">E156*K156</f>
        <v>0</v>
      </c>
    </row>
    <row r="157" spans="1:12" ht="16.5" customHeight="1" x14ac:dyDescent="0.25">
      <c r="A157" s="121">
        <f t="shared" ref="A157:B157" si="53">A156+1</f>
        <v>66</v>
      </c>
      <c r="B157" s="143">
        <f t="shared" si="53"/>
        <v>9550005</v>
      </c>
      <c r="C157" s="47" t="s">
        <v>373</v>
      </c>
      <c r="D157" s="113" t="s">
        <v>112</v>
      </c>
      <c r="E157" s="223">
        <v>4</v>
      </c>
      <c r="F157" s="158"/>
      <c r="G157" s="194">
        <f t="shared" si="50"/>
        <v>0</v>
      </c>
      <c r="H157" s="45" t="s">
        <v>71</v>
      </c>
      <c r="I157" s="141">
        <v>0</v>
      </c>
      <c r="J157" s="141">
        <f t="shared" si="51"/>
        <v>0</v>
      </c>
      <c r="K157" s="141">
        <v>0</v>
      </c>
      <c r="L157" s="139">
        <f t="shared" si="52"/>
        <v>0</v>
      </c>
    </row>
    <row r="158" spans="1:12" ht="30.75" customHeight="1" x14ac:dyDescent="0.25"/>
    <row r="159" spans="1:12" ht="17.25" customHeight="1" x14ac:dyDescent="0.25">
      <c r="C159" s="30" t="s">
        <v>383</v>
      </c>
      <c r="E159" s="61"/>
      <c r="F159" s="61"/>
      <c r="G159" s="51">
        <f>SUM(G160:G162)</f>
        <v>0</v>
      </c>
      <c r="H159" s="62"/>
      <c r="I159" s="57"/>
      <c r="J159" s="68">
        <f>SUM(J160:J162)</f>
        <v>68.688149999999993</v>
      </c>
      <c r="L159" s="68">
        <v>0</v>
      </c>
    </row>
    <row r="160" spans="1:12" ht="39" customHeight="1" x14ac:dyDescent="0.25">
      <c r="A160" s="121">
        <f>A157+1</f>
        <v>67</v>
      </c>
      <c r="B160" s="47">
        <v>212752412</v>
      </c>
      <c r="C160" s="86" t="s">
        <v>396</v>
      </c>
      <c r="D160" s="144" t="s">
        <v>25</v>
      </c>
      <c r="E160" s="215">
        <v>250</v>
      </c>
      <c r="F160" s="117"/>
      <c r="G160" s="194">
        <f t="shared" ref="G160:G162" si="54">F160*E160</f>
        <v>0</v>
      </c>
      <c r="H160" s="85" t="s">
        <v>397</v>
      </c>
      <c r="I160" s="117">
        <v>0.27411000000000002</v>
      </c>
      <c r="J160" s="70">
        <f>I160*E160</f>
        <v>68.527500000000003</v>
      </c>
      <c r="K160" s="142"/>
      <c r="L160" s="40">
        <f t="shared" ref="L160:L162" si="55">E160*K160</f>
        <v>0</v>
      </c>
    </row>
    <row r="161" spans="1:12" ht="25.5" customHeight="1" x14ac:dyDescent="0.25">
      <c r="A161" s="121">
        <f>A160+1</f>
        <v>68</v>
      </c>
      <c r="B161" s="143">
        <v>211971110</v>
      </c>
      <c r="C161" s="143" t="s">
        <v>384</v>
      </c>
      <c r="D161" s="144" t="s">
        <v>19</v>
      </c>
      <c r="E161" s="215">
        <v>337.49999999999994</v>
      </c>
      <c r="F161" s="362"/>
      <c r="G161" s="194">
        <f t="shared" si="54"/>
        <v>0</v>
      </c>
      <c r="H161" s="85" t="s">
        <v>397</v>
      </c>
      <c r="I161" s="311">
        <v>1.7000000000000001E-4</v>
      </c>
      <c r="J161" s="70">
        <f>I161*E161</f>
        <v>5.7374999999999995E-2</v>
      </c>
      <c r="K161" s="142"/>
      <c r="L161" s="40">
        <f t="shared" si="55"/>
        <v>0</v>
      </c>
    </row>
    <row r="162" spans="1:12" ht="16.5" customHeight="1" x14ac:dyDescent="0.25">
      <c r="A162" s="121">
        <f>A161+1</f>
        <v>69</v>
      </c>
      <c r="B162" s="143">
        <v>69311068</v>
      </c>
      <c r="C162" s="143" t="s">
        <v>385</v>
      </c>
      <c r="D162" s="309" t="s">
        <v>36</v>
      </c>
      <c r="E162" s="215">
        <v>344.24999999999994</v>
      </c>
      <c r="F162" s="309"/>
      <c r="G162" s="194">
        <f t="shared" si="54"/>
        <v>0</v>
      </c>
      <c r="H162" s="85" t="s">
        <v>397</v>
      </c>
      <c r="I162" s="364">
        <v>2.9999999999999997E-4</v>
      </c>
      <c r="J162" s="70">
        <f>I162*E162</f>
        <v>0.10327499999999998</v>
      </c>
      <c r="K162" s="142"/>
      <c r="L162" s="40">
        <f t="shared" si="55"/>
        <v>0</v>
      </c>
    </row>
    <row r="163" spans="1:12" ht="7.5" customHeight="1" x14ac:dyDescent="0.25"/>
    <row r="164" spans="1:12" ht="16.5" customHeight="1" x14ac:dyDescent="0.25">
      <c r="B164" s="46"/>
      <c r="C164" s="30" t="s">
        <v>118</v>
      </c>
      <c r="G164" s="51">
        <f>G165</f>
        <v>0</v>
      </c>
      <c r="H164" s="62"/>
      <c r="I164" s="57"/>
      <c r="J164" s="68">
        <f>J98+J85+J34+J5+J28+J151+J143+J159</f>
        <v>1600.5195972495349</v>
      </c>
      <c r="L164" s="68">
        <f>L98+L85+L34+L5+L151</f>
        <v>1331.675</v>
      </c>
    </row>
    <row r="165" spans="1:12" ht="16.5" customHeight="1" x14ac:dyDescent="0.25">
      <c r="A165" s="121">
        <f>A162+1</f>
        <v>70</v>
      </c>
      <c r="B165" s="143">
        <v>998223011</v>
      </c>
      <c r="C165" s="143" t="s">
        <v>40</v>
      </c>
      <c r="D165" s="144" t="s">
        <v>16</v>
      </c>
      <c r="E165" s="156">
        <v>1600.5195972495349</v>
      </c>
      <c r="F165" s="157"/>
      <c r="G165" s="194">
        <f t="shared" ref="G165" si="56">F165*E165</f>
        <v>0</v>
      </c>
      <c r="H165" s="85" t="s">
        <v>397</v>
      </c>
      <c r="I165" s="154"/>
      <c r="J165" s="155"/>
      <c r="K165" s="142"/>
      <c r="L165" s="142"/>
    </row>
    <row r="167" spans="1:12" ht="16.5" customHeight="1" x14ac:dyDescent="0.25">
      <c r="B167" s="46"/>
      <c r="C167" s="30" t="s">
        <v>121</v>
      </c>
      <c r="G167" s="51">
        <f>SUM(G169:G173)</f>
        <v>0</v>
      </c>
      <c r="H167" s="62"/>
      <c r="I167" s="57"/>
      <c r="J167" s="68">
        <v>0</v>
      </c>
      <c r="L167" s="68">
        <v>0</v>
      </c>
    </row>
    <row r="168" spans="1:12" ht="16.5" customHeight="1" x14ac:dyDescent="0.25">
      <c r="B168" s="46"/>
      <c r="C168" s="208" t="s">
        <v>125</v>
      </c>
      <c r="G168" s="51"/>
      <c r="H168" s="62"/>
      <c r="I168" s="57"/>
      <c r="J168" s="68"/>
      <c r="L168" s="68"/>
    </row>
    <row r="169" spans="1:12" ht="16.5" customHeight="1" x14ac:dyDescent="0.25">
      <c r="A169" s="121">
        <f>A165+1</f>
        <v>71</v>
      </c>
      <c r="B169" s="143">
        <v>7670001</v>
      </c>
      <c r="C169" s="47" t="s">
        <v>110</v>
      </c>
      <c r="D169" s="144" t="s">
        <v>84</v>
      </c>
      <c r="E169" s="156">
        <v>2</v>
      </c>
      <c r="F169" s="117"/>
      <c r="G169" s="194">
        <f t="shared" ref="G169" si="57">F169*E169</f>
        <v>0</v>
      </c>
      <c r="H169" s="45" t="s">
        <v>71</v>
      </c>
      <c r="I169" s="154"/>
      <c r="J169" s="155"/>
      <c r="K169" s="142"/>
      <c r="L169" s="142"/>
    </row>
    <row r="170" spans="1:12" ht="18.75" customHeight="1" x14ac:dyDescent="0.25">
      <c r="A170" s="121">
        <f t="shared" ref="A170:A173" si="58">A169+1</f>
        <v>72</v>
      </c>
      <c r="B170" s="143">
        <f>B169+1</f>
        <v>7670002</v>
      </c>
      <c r="C170" s="47" t="s">
        <v>375</v>
      </c>
      <c r="D170" s="144" t="s">
        <v>84</v>
      </c>
      <c r="E170" s="156">
        <v>1</v>
      </c>
      <c r="F170" s="123"/>
      <c r="G170" s="194">
        <f t="shared" ref="G170" si="59">F170*E170</f>
        <v>0</v>
      </c>
      <c r="H170" s="45" t="s">
        <v>71</v>
      </c>
      <c r="I170" s="154"/>
      <c r="J170" s="155"/>
      <c r="K170" s="142"/>
      <c r="L170" s="142"/>
    </row>
    <row r="171" spans="1:12" ht="18.75" customHeight="1" x14ac:dyDescent="0.25">
      <c r="A171" s="121">
        <f t="shared" ref="A171" si="60">A170+1</f>
        <v>73</v>
      </c>
      <c r="B171" s="143">
        <f>B170+1</f>
        <v>7670003</v>
      </c>
      <c r="C171" s="47" t="s">
        <v>376</v>
      </c>
      <c r="D171" s="144" t="s">
        <v>84</v>
      </c>
      <c r="E171" s="156">
        <v>1</v>
      </c>
      <c r="F171" s="123"/>
      <c r="G171" s="194">
        <f t="shared" ref="G171" si="61">F171*E171</f>
        <v>0</v>
      </c>
      <c r="H171" s="45" t="s">
        <v>71</v>
      </c>
      <c r="I171" s="154"/>
      <c r="J171" s="155"/>
      <c r="K171" s="142"/>
      <c r="L171" s="142"/>
    </row>
    <row r="172" spans="1:12" ht="26.25" customHeight="1" x14ac:dyDescent="0.25">
      <c r="A172" s="121">
        <f t="shared" ref="A172" si="62">A171+1</f>
        <v>74</v>
      </c>
      <c r="B172" s="143">
        <f>B170+1</f>
        <v>7670003</v>
      </c>
      <c r="C172" s="47" t="s">
        <v>392</v>
      </c>
      <c r="D172" s="144" t="s">
        <v>84</v>
      </c>
      <c r="E172" s="156">
        <v>2</v>
      </c>
      <c r="F172" s="117"/>
      <c r="G172" s="194">
        <f t="shared" ref="G172:G173" si="63">F172*E172</f>
        <v>0</v>
      </c>
      <c r="H172" s="45" t="s">
        <v>71</v>
      </c>
      <c r="I172" s="154"/>
      <c r="J172" s="155"/>
      <c r="K172" s="142"/>
      <c r="L172" s="142"/>
    </row>
    <row r="173" spans="1:12" ht="16.5" customHeight="1" x14ac:dyDescent="0.25">
      <c r="A173" s="121">
        <f t="shared" si="58"/>
        <v>75</v>
      </c>
      <c r="B173" s="143">
        <f>B172+1</f>
        <v>7670004</v>
      </c>
      <c r="C173" s="47" t="s">
        <v>354</v>
      </c>
      <c r="D173" s="144" t="s">
        <v>84</v>
      </c>
      <c r="E173" s="156">
        <v>2</v>
      </c>
      <c r="F173" s="117"/>
      <c r="G173" s="194">
        <f t="shared" si="63"/>
        <v>0</v>
      </c>
      <c r="H173" s="45" t="s">
        <v>71</v>
      </c>
      <c r="I173" s="154"/>
      <c r="J173" s="155"/>
      <c r="K173" s="142"/>
      <c r="L173" s="142"/>
    </row>
    <row r="175" spans="1:12" ht="16.5" customHeight="1" x14ac:dyDescent="0.25">
      <c r="C175" s="30" t="s">
        <v>355</v>
      </c>
      <c r="E175" s="61"/>
      <c r="F175" s="61"/>
      <c r="G175" s="51">
        <f>SUM(G176:G180)</f>
        <v>0</v>
      </c>
      <c r="H175" s="62"/>
      <c r="I175" s="57"/>
      <c r="J175" s="68">
        <v>0</v>
      </c>
      <c r="L175" s="68">
        <v>0</v>
      </c>
    </row>
    <row r="176" spans="1:12" ht="16.5" customHeight="1" x14ac:dyDescent="0.25">
      <c r="A176" s="121">
        <f>A173+1</f>
        <v>76</v>
      </c>
      <c r="B176" s="353">
        <v>783801201</v>
      </c>
      <c r="C176" s="353" t="s">
        <v>356</v>
      </c>
      <c r="D176" s="354" t="s">
        <v>19</v>
      </c>
      <c r="E176" s="156">
        <v>77.340689999999995</v>
      </c>
      <c r="F176" s="311"/>
      <c r="G176" s="194">
        <f t="shared" ref="G176" si="64">F176*E176</f>
        <v>0</v>
      </c>
      <c r="H176" s="85" t="s">
        <v>397</v>
      </c>
      <c r="I176" s="154"/>
      <c r="J176" s="155"/>
      <c r="K176" s="142"/>
      <c r="L176" s="142"/>
    </row>
    <row r="177" spans="1:12" ht="16.5" customHeight="1" x14ac:dyDescent="0.25">
      <c r="A177" s="121"/>
      <c r="B177" s="355" t="s">
        <v>357</v>
      </c>
      <c r="C177" s="355" t="s">
        <v>358</v>
      </c>
      <c r="D177" s="356" t="s">
        <v>153</v>
      </c>
      <c r="E177" s="357">
        <v>49.340689999999995</v>
      </c>
      <c r="F177" s="311"/>
      <c r="G177" s="194"/>
      <c r="H177" s="45"/>
      <c r="I177" s="154"/>
      <c r="J177" s="155"/>
      <c r="K177" s="142"/>
      <c r="L177" s="142"/>
    </row>
    <row r="178" spans="1:12" ht="16.5" customHeight="1" x14ac:dyDescent="0.25">
      <c r="A178" s="121"/>
      <c r="B178" s="355" t="s">
        <v>359</v>
      </c>
      <c r="C178" s="355" t="s">
        <v>374</v>
      </c>
      <c r="D178" s="356" t="s">
        <v>153</v>
      </c>
      <c r="E178" s="357">
        <v>28</v>
      </c>
      <c r="F178" s="311"/>
      <c r="G178" s="194"/>
      <c r="H178" s="45"/>
      <c r="I178" s="154"/>
      <c r="J178" s="155"/>
      <c r="K178" s="142"/>
      <c r="L178" s="142"/>
    </row>
    <row r="179" spans="1:12" ht="16.5" customHeight="1" x14ac:dyDescent="0.25">
      <c r="A179" s="121">
        <f t="shared" ref="A179" si="65">A176+1</f>
        <v>77</v>
      </c>
      <c r="B179" s="358">
        <v>783801203</v>
      </c>
      <c r="C179" s="358" t="s">
        <v>360</v>
      </c>
      <c r="D179" s="359" t="s">
        <v>19</v>
      </c>
      <c r="E179" s="156">
        <v>77.340689999999995</v>
      </c>
      <c r="F179" s="311"/>
      <c r="G179" s="194">
        <f t="shared" ref="G179:G180" si="66">F179*E179</f>
        <v>0</v>
      </c>
      <c r="H179" s="85" t="s">
        <v>397</v>
      </c>
      <c r="I179" s="154"/>
      <c r="J179" s="155"/>
      <c r="K179" s="142"/>
      <c r="L179" s="142"/>
    </row>
    <row r="180" spans="1:12" ht="26.25" customHeight="1" x14ac:dyDescent="0.25">
      <c r="A180" s="121">
        <f t="shared" ref="A180" si="67">A179+1</f>
        <v>78</v>
      </c>
      <c r="B180" s="358">
        <v>783826605</v>
      </c>
      <c r="C180" s="358" t="s">
        <v>361</v>
      </c>
      <c r="D180" s="354" t="s">
        <v>19</v>
      </c>
      <c r="E180" s="156">
        <v>77.340689999999995</v>
      </c>
      <c r="F180" s="311"/>
      <c r="G180" s="194">
        <f t="shared" si="66"/>
        <v>0</v>
      </c>
      <c r="H180" s="85" t="s">
        <v>397</v>
      </c>
      <c r="I180" s="154"/>
      <c r="J180" s="155"/>
      <c r="K180" s="142"/>
      <c r="L180" s="142"/>
    </row>
  </sheetData>
  <pageMargins left="0.59055118110236227" right="0.47244094488188981" top="0.35433070866141736" bottom="0.52" header="0.31496062992125984" footer="0.23"/>
  <pageSetup paperSize="9" orientation="landscape" horizontalDpi="300" verticalDpi="300" r:id="rId1"/>
  <headerFooter>
    <oddFooter>&amp;C&amp;"-,Tučná kurzíva"&amp;10&amp;P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04788-042E-48A8-A90E-E78911242819}">
  <sheetPr>
    <tabColor rgb="FF92D050"/>
  </sheetPr>
  <dimension ref="A1:Z68"/>
  <sheetViews>
    <sheetView topLeftCell="A51" workbookViewId="0">
      <pane ySplit="7200" topLeftCell="A107"/>
      <selection activeCell="F7" sqref="F7:F58"/>
      <selection pane="bottomLeft" activeCell="C113" sqref="C113"/>
    </sheetView>
  </sheetViews>
  <sheetFormatPr defaultRowHeight="15" x14ac:dyDescent="0.25"/>
  <cols>
    <col min="1" max="1" width="6.42578125" customWidth="1"/>
    <col min="2" max="2" width="13.140625" customWidth="1"/>
    <col min="3" max="3" width="62" customWidth="1"/>
    <col min="4" max="4" width="8.42578125" customWidth="1"/>
    <col min="6" max="6" width="10.85546875" bestFit="1" customWidth="1"/>
    <col min="7" max="7" width="16.85546875" customWidth="1"/>
  </cols>
  <sheetData>
    <row r="1" spans="1:26" s="11" customFormat="1" ht="16.5" customHeight="1" x14ac:dyDescent="0.25">
      <c r="A1" s="1" t="s">
        <v>289</v>
      </c>
      <c r="B1" s="2"/>
      <c r="C1" s="3"/>
      <c r="D1" s="4"/>
      <c r="E1" s="5" t="s">
        <v>142</v>
      </c>
      <c r="F1" s="6"/>
      <c r="G1" s="193" t="s">
        <v>298</v>
      </c>
      <c r="H1" s="212"/>
      <c r="I1" s="55"/>
      <c r="J1" s="64"/>
      <c r="K1" s="7"/>
      <c r="L1" s="8"/>
      <c r="M1" s="10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6" s="11" customFormat="1" ht="16.5" customHeight="1" x14ac:dyDescent="0.25">
      <c r="A2" s="12" t="s">
        <v>13</v>
      </c>
      <c r="B2" s="13"/>
      <c r="C2" s="14"/>
      <c r="D2" s="15"/>
      <c r="E2" s="16" t="s">
        <v>323</v>
      </c>
      <c r="F2" s="17"/>
      <c r="G2" s="49"/>
      <c r="H2" s="213"/>
      <c r="I2" s="56"/>
      <c r="J2" s="65"/>
      <c r="K2" s="18"/>
      <c r="L2" s="19"/>
      <c r="M2" s="10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6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18</v>
      </c>
      <c r="I3" s="211" t="s">
        <v>8</v>
      </c>
      <c r="J3" s="66" t="s">
        <v>9</v>
      </c>
      <c r="K3" s="21" t="s">
        <v>10</v>
      </c>
      <c r="L3" s="26" t="s">
        <v>11</v>
      </c>
      <c r="M3" s="28"/>
      <c r="N3" s="27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  <c r="Z3" s="29"/>
    </row>
    <row r="4" spans="1:26" s="11" customFormat="1" ht="4.5" customHeight="1" thickTop="1" x14ac:dyDescent="0.25">
      <c r="A4" s="290"/>
      <c r="B4" s="290"/>
      <c r="C4" s="291"/>
      <c r="D4" s="290"/>
      <c r="E4" s="292"/>
      <c r="F4" s="293"/>
      <c r="G4" s="294"/>
      <c r="H4" s="290"/>
      <c r="I4" s="295"/>
      <c r="J4" s="296"/>
      <c r="K4" s="297"/>
      <c r="L4" s="290"/>
      <c r="M4" s="28"/>
      <c r="N4" s="27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29"/>
    </row>
    <row r="5" spans="1:26" s="11" customFormat="1" ht="21" customHeight="1" x14ac:dyDescent="0.25">
      <c r="B5" s="30"/>
      <c r="C5" s="298" t="s">
        <v>323</v>
      </c>
      <c r="D5" s="31"/>
      <c r="E5" s="32"/>
      <c r="F5" s="33"/>
      <c r="G5" s="313"/>
      <c r="H5" s="34"/>
      <c r="I5" s="57"/>
      <c r="J5" s="57"/>
      <c r="K5" s="57"/>
      <c r="L5" s="57"/>
      <c r="M5" s="68"/>
      <c r="N5" s="37"/>
      <c r="O5" s="36"/>
      <c r="P5" s="36"/>
      <c r="Q5" s="36"/>
      <c r="R5" s="36"/>
      <c r="S5" s="36"/>
      <c r="T5" s="36"/>
      <c r="U5" s="36"/>
      <c r="V5" s="36"/>
      <c r="W5" s="36"/>
      <c r="X5" s="36"/>
      <c r="Y5" s="38"/>
      <c r="Z5" s="38"/>
    </row>
    <row r="6" spans="1:26" s="11" customFormat="1" ht="21" customHeight="1" x14ac:dyDescent="0.25">
      <c r="B6" s="30"/>
      <c r="C6" s="298" t="s">
        <v>324</v>
      </c>
      <c r="D6" s="31"/>
      <c r="E6" s="32"/>
      <c r="F6" s="33"/>
      <c r="G6" s="313">
        <f>SUM(G7:G8)</f>
        <v>0</v>
      </c>
      <c r="H6" s="34"/>
      <c r="I6" s="57"/>
      <c r="J6" s="68">
        <f>SUM(J7:J8)</f>
        <v>0</v>
      </c>
      <c r="K6" s="35"/>
      <c r="L6" s="68">
        <f>SUM(L7:L8)</f>
        <v>0</v>
      </c>
      <c r="M6" s="68"/>
      <c r="N6" s="37"/>
      <c r="O6" s="36"/>
      <c r="P6" s="36"/>
      <c r="Q6" s="36"/>
      <c r="R6" s="36"/>
      <c r="S6" s="36"/>
      <c r="T6" s="36"/>
      <c r="U6" s="36"/>
      <c r="V6" s="36"/>
      <c r="W6" s="36"/>
      <c r="X6" s="36"/>
      <c r="Y6" s="38"/>
      <c r="Z6" s="38"/>
    </row>
    <row r="7" spans="1:26" s="137" customFormat="1" ht="29.25" customHeight="1" x14ac:dyDescent="0.25">
      <c r="A7" s="299">
        <v>1</v>
      </c>
      <c r="B7" s="143">
        <v>111211101</v>
      </c>
      <c r="C7" s="143" t="s">
        <v>310</v>
      </c>
      <c r="D7" s="309" t="s">
        <v>36</v>
      </c>
      <c r="E7" s="117">
        <v>299.5</v>
      </c>
      <c r="F7" s="127"/>
      <c r="G7" s="52">
        <f>E7*F7</f>
        <v>0</v>
      </c>
      <c r="H7" s="85" t="s">
        <v>397</v>
      </c>
      <c r="I7" s="88">
        <v>0</v>
      </c>
      <c r="J7" s="67">
        <f>I7*E7</f>
        <v>0</v>
      </c>
      <c r="K7" s="88">
        <v>0</v>
      </c>
      <c r="L7" s="40">
        <f>K7*E7</f>
        <v>0</v>
      </c>
    </row>
    <row r="8" spans="1:26" s="137" customFormat="1" ht="29.25" customHeight="1" x14ac:dyDescent="0.25">
      <c r="A8" s="299">
        <f>A7+1</f>
        <v>2</v>
      </c>
      <c r="B8" s="143">
        <v>112201113</v>
      </c>
      <c r="C8" s="143" t="s">
        <v>318</v>
      </c>
      <c r="D8" s="144" t="s">
        <v>174</v>
      </c>
      <c r="E8" s="311">
        <v>15</v>
      </c>
      <c r="F8" s="127"/>
      <c r="G8" s="52">
        <f>E8*F8</f>
        <v>0</v>
      </c>
      <c r="H8" s="85" t="s">
        <v>397</v>
      </c>
      <c r="I8" s="88">
        <v>0</v>
      </c>
      <c r="J8" s="67">
        <f>'[4]lavičky beton'!E51*I8</f>
        <v>0</v>
      </c>
      <c r="K8" s="88">
        <v>0</v>
      </c>
      <c r="L8" s="40">
        <f>K8*E8</f>
        <v>0</v>
      </c>
    </row>
    <row r="9" spans="1:26" s="11" customFormat="1" ht="10.5" customHeight="1" x14ac:dyDescent="0.25">
      <c r="B9" s="30"/>
      <c r="C9" s="298"/>
      <c r="D9" s="31"/>
      <c r="E9" s="32"/>
      <c r="F9" s="33"/>
      <c r="G9" s="51"/>
      <c r="H9" s="34"/>
      <c r="I9" s="57"/>
      <c r="J9" s="68"/>
      <c r="K9" s="35"/>
      <c r="L9" s="68"/>
      <c r="M9" s="68"/>
      <c r="N9" s="37"/>
      <c r="O9" s="36"/>
      <c r="P9" s="36"/>
      <c r="Q9" s="36"/>
      <c r="R9" s="36"/>
      <c r="S9" s="36"/>
      <c r="T9" s="36"/>
      <c r="U9" s="36"/>
      <c r="V9" s="36"/>
      <c r="W9" s="36"/>
      <c r="X9" s="36"/>
      <c r="Y9" s="38"/>
      <c r="Z9" s="38"/>
    </row>
    <row r="10" spans="1:26" x14ac:dyDescent="0.25">
      <c r="C10" s="298" t="s">
        <v>325</v>
      </c>
      <c r="D10" s="314"/>
      <c r="E10" s="314"/>
      <c r="F10" s="315"/>
      <c r="G10" s="313">
        <f>SUM(G11:G13)</f>
        <v>0</v>
      </c>
      <c r="J10" s="68">
        <f>SUM(J11:J12)</f>
        <v>0</v>
      </c>
      <c r="K10" s="35"/>
      <c r="L10" s="68">
        <f>SUM(L11:L35)</f>
        <v>0</v>
      </c>
    </row>
    <row r="11" spans="1:26" s="11" customFormat="1" ht="39" customHeight="1" x14ac:dyDescent="0.25">
      <c r="A11" s="299">
        <f>A8+1</f>
        <v>3</v>
      </c>
      <c r="B11" s="47">
        <v>132251255</v>
      </c>
      <c r="C11" s="47" t="s">
        <v>327</v>
      </c>
      <c r="D11" s="300" t="s">
        <v>31</v>
      </c>
      <c r="E11" s="215">
        <v>72.8</v>
      </c>
      <c r="F11" s="63"/>
      <c r="G11" s="52">
        <f>E11*F11</f>
        <v>0</v>
      </c>
      <c r="H11" s="85" t="s">
        <v>397</v>
      </c>
      <c r="I11" s="141">
        <v>0</v>
      </c>
      <c r="J11" s="67">
        <f>E11*I11</f>
        <v>0</v>
      </c>
      <c r="K11" s="87">
        <v>0</v>
      </c>
      <c r="L11" s="40">
        <f t="shared" ref="L11:L12" si="0">E11*K11</f>
        <v>0</v>
      </c>
      <c r="M11" s="68"/>
      <c r="N11" s="37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8"/>
      <c r="Z11" s="38"/>
    </row>
    <row r="12" spans="1:26" s="11" customFormat="1" ht="39" customHeight="1" x14ac:dyDescent="0.25">
      <c r="A12" s="299">
        <f>A11+1</f>
        <v>4</v>
      </c>
      <c r="B12" s="47">
        <v>132212211</v>
      </c>
      <c r="C12" s="47" t="s">
        <v>328</v>
      </c>
      <c r="D12" s="300" t="s">
        <v>31</v>
      </c>
      <c r="E12" s="215">
        <v>18.200000000000003</v>
      </c>
      <c r="F12" s="63"/>
      <c r="G12" s="52">
        <f>E12*F12</f>
        <v>0</v>
      </c>
      <c r="H12" s="85" t="s">
        <v>397</v>
      </c>
      <c r="I12" s="141">
        <v>0</v>
      </c>
      <c r="J12" s="67">
        <f>E12*I12</f>
        <v>0</v>
      </c>
      <c r="K12" s="87">
        <v>0</v>
      </c>
      <c r="L12" s="40">
        <f t="shared" si="0"/>
        <v>0</v>
      </c>
      <c r="M12" s="68"/>
      <c r="N12" s="37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8"/>
      <c r="Z12" s="38"/>
    </row>
    <row r="13" spans="1:26" s="11" customFormat="1" ht="15" customHeight="1" x14ac:dyDescent="0.25">
      <c r="A13" s="299"/>
      <c r="B13" s="47"/>
      <c r="C13" s="317" t="s">
        <v>326</v>
      </c>
      <c r="D13" s="316" t="s">
        <v>31</v>
      </c>
      <c r="E13" s="81">
        <v>91</v>
      </c>
      <c r="F13" s="382"/>
      <c r="G13" s="47"/>
      <c r="H13" s="47"/>
      <c r="I13" s="47"/>
      <c r="J13" s="47"/>
      <c r="K13" s="47"/>
      <c r="L13" s="47"/>
      <c r="M13" s="68"/>
      <c r="N13" s="37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8"/>
      <c r="Z13" s="38"/>
    </row>
    <row r="14" spans="1:26" s="11" customFormat="1" ht="15.75" customHeight="1" x14ac:dyDescent="0.25">
      <c r="B14" s="30"/>
      <c r="C14" s="298"/>
      <c r="D14" s="31"/>
      <c r="E14" s="32"/>
      <c r="F14" s="33"/>
      <c r="G14" s="51"/>
      <c r="H14" s="34"/>
      <c r="I14" s="57"/>
      <c r="J14" s="68"/>
      <c r="K14" s="35"/>
      <c r="L14" s="68"/>
      <c r="M14" s="68"/>
      <c r="N14" s="37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8"/>
      <c r="Z14" s="38"/>
    </row>
    <row r="15" spans="1:26" x14ac:dyDescent="0.25">
      <c r="C15" s="298" t="s">
        <v>338</v>
      </c>
      <c r="D15" s="314"/>
      <c r="E15" s="314"/>
      <c r="F15" s="314"/>
      <c r="G15" s="313">
        <f>SUM(G16:G43)</f>
        <v>0</v>
      </c>
      <c r="J15" s="68">
        <f>SUM(J16:J43)</f>
        <v>43.09825</v>
      </c>
      <c r="K15" s="35"/>
      <c r="L15" s="68">
        <f>SUM(L16:L43)</f>
        <v>0</v>
      </c>
    </row>
    <row r="16" spans="1:26" s="137" customFormat="1" ht="30" customHeight="1" x14ac:dyDescent="0.25">
      <c r="A16" s="299">
        <f>A12+1</f>
        <v>5</v>
      </c>
      <c r="B16" s="47">
        <v>184102115</v>
      </c>
      <c r="C16" s="47" t="s">
        <v>330</v>
      </c>
      <c r="D16" s="113" t="s">
        <v>174</v>
      </c>
      <c r="E16" s="63">
        <v>34</v>
      </c>
      <c r="F16" s="133"/>
      <c r="G16" s="52">
        <f t="shared" ref="G16:G23" si="1">E16*F16</f>
        <v>0</v>
      </c>
      <c r="H16" s="85" t="s">
        <v>397</v>
      </c>
      <c r="I16" s="88">
        <v>0</v>
      </c>
      <c r="J16" s="67">
        <f t="shared" ref="J16:J23" si="2">E16*I16</f>
        <v>0</v>
      </c>
      <c r="K16" s="88">
        <v>0</v>
      </c>
      <c r="L16" s="40">
        <f>E16*K16</f>
        <v>0</v>
      </c>
    </row>
    <row r="17" spans="1:12" s="137" customFormat="1" ht="17.25" customHeight="1" x14ac:dyDescent="0.25">
      <c r="A17" s="299">
        <f>A16+1</f>
        <v>6</v>
      </c>
      <c r="B17" s="318">
        <v>1841010</v>
      </c>
      <c r="C17" s="319" t="s">
        <v>331</v>
      </c>
      <c r="D17" s="320" t="s">
        <v>112</v>
      </c>
      <c r="E17" s="318">
        <v>9</v>
      </c>
      <c r="F17" s="321"/>
      <c r="G17" s="322">
        <f t="shared" si="1"/>
        <v>0</v>
      </c>
      <c r="H17" s="323" t="s">
        <v>300</v>
      </c>
      <c r="I17" s="87">
        <v>0</v>
      </c>
      <c r="J17" s="67">
        <f t="shared" si="2"/>
        <v>0</v>
      </c>
      <c r="K17" s="87">
        <v>0</v>
      </c>
      <c r="L17" s="40">
        <f>E18*K17</f>
        <v>0</v>
      </c>
    </row>
    <row r="18" spans="1:12" s="137" customFormat="1" ht="17.25" customHeight="1" x14ac:dyDescent="0.25">
      <c r="A18" s="299">
        <f>A17+1</f>
        <v>7</v>
      </c>
      <c r="B18" s="318">
        <f>B17+1</f>
        <v>1841011</v>
      </c>
      <c r="C18" s="319" t="s">
        <v>333</v>
      </c>
      <c r="D18" s="320" t="s">
        <v>112</v>
      </c>
      <c r="E18" s="318">
        <v>5</v>
      </c>
      <c r="F18" s="321"/>
      <c r="G18" s="322">
        <f t="shared" si="1"/>
        <v>0</v>
      </c>
      <c r="H18" s="323" t="s">
        <v>300</v>
      </c>
      <c r="I18" s="87">
        <v>0</v>
      </c>
      <c r="J18" s="67">
        <f t="shared" si="2"/>
        <v>0</v>
      </c>
      <c r="K18" s="87">
        <v>0</v>
      </c>
      <c r="L18" s="40">
        <f>E19*K18</f>
        <v>0</v>
      </c>
    </row>
    <row r="19" spans="1:12" s="137" customFormat="1" ht="17.25" customHeight="1" x14ac:dyDescent="0.25">
      <c r="A19" s="299">
        <f>A18+1</f>
        <v>8</v>
      </c>
      <c r="B19" s="318">
        <f>B18+1</f>
        <v>1841012</v>
      </c>
      <c r="C19" s="319" t="s">
        <v>332</v>
      </c>
      <c r="D19" s="320" t="s">
        <v>112</v>
      </c>
      <c r="E19" s="318">
        <v>3</v>
      </c>
      <c r="F19" s="321"/>
      <c r="G19" s="322">
        <f t="shared" si="1"/>
        <v>0</v>
      </c>
      <c r="H19" s="323" t="s">
        <v>300</v>
      </c>
      <c r="I19" s="87">
        <v>0</v>
      </c>
      <c r="J19" s="67">
        <f t="shared" si="2"/>
        <v>0</v>
      </c>
      <c r="K19" s="87">
        <v>0</v>
      </c>
      <c r="L19" s="40">
        <f>E23*K19</f>
        <v>0</v>
      </c>
    </row>
    <row r="20" spans="1:12" s="137" customFormat="1" ht="17.25" customHeight="1" x14ac:dyDescent="0.25">
      <c r="A20" s="299">
        <f t="shared" ref="A20:A29" si="3">A19+1</f>
        <v>9</v>
      </c>
      <c r="B20" s="318">
        <f t="shared" ref="B20:B23" si="4">B19+1</f>
        <v>1841013</v>
      </c>
      <c r="C20" s="319" t="s">
        <v>334</v>
      </c>
      <c r="D20" s="320" t="s">
        <v>112</v>
      </c>
      <c r="E20" s="318">
        <v>2</v>
      </c>
      <c r="F20" s="321"/>
      <c r="G20" s="322">
        <f t="shared" si="1"/>
        <v>0</v>
      </c>
      <c r="H20" s="323" t="s">
        <v>300</v>
      </c>
      <c r="I20" s="87">
        <v>0</v>
      </c>
      <c r="J20" s="67">
        <f t="shared" ref="J20:J22" si="5">E20*I20</f>
        <v>0</v>
      </c>
      <c r="K20" s="87">
        <v>0</v>
      </c>
      <c r="L20" s="40">
        <f t="shared" ref="L20:L34" si="6">E24*K20</f>
        <v>0</v>
      </c>
    </row>
    <row r="21" spans="1:12" s="137" customFormat="1" ht="17.25" customHeight="1" x14ac:dyDescent="0.25">
      <c r="A21" s="299">
        <f t="shared" si="3"/>
        <v>10</v>
      </c>
      <c r="B21" s="318">
        <f t="shared" si="4"/>
        <v>1841014</v>
      </c>
      <c r="C21" s="319" t="s">
        <v>335</v>
      </c>
      <c r="D21" s="320" t="s">
        <v>112</v>
      </c>
      <c r="E21" s="318">
        <v>9</v>
      </c>
      <c r="F21" s="321"/>
      <c r="G21" s="322">
        <f t="shared" si="1"/>
        <v>0</v>
      </c>
      <c r="H21" s="323" t="s">
        <v>300</v>
      </c>
      <c r="I21" s="87">
        <v>0</v>
      </c>
      <c r="J21" s="67">
        <f t="shared" si="5"/>
        <v>0</v>
      </c>
      <c r="K21" s="87">
        <v>0</v>
      </c>
      <c r="L21" s="40">
        <f t="shared" si="6"/>
        <v>0</v>
      </c>
    </row>
    <row r="22" spans="1:12" s="137" customFormat="1" ht="17.25" customHeight="1" x14ac:dyDescent="0.25">
      <c r="A22" s="299">
        <f t="shared" si="3"/>
        <v>11</v>
      </c>
      <c r="B22" s="318">
        <f t="shared" si="4"/>
        <v>1841015</v>
      </c>
      <c r="C22" s="319" t="s">
        <v>336</v>
      </c>
      <c r="D22" s="320" t="s">
        <v>112</v>
      </c>
      <c r="E22" s="318">
        <v>4</v>
      </c>
      <c r="F22" s="321"/>
      <c r="G22" s="322">
        <f t="shared" si="1"/>
        <v>0</v>
      </c>
      <c r="H22" s="323" t="s">
        <v>300</v>
      </c>
      <c r="I22" s="87">
        <v>0</v>
      </c>
      <c r="J22" s="67">
        <f t="shared" si="5"/>
        <v>0</v>
      </c>
      <c r="K22" s="87">
        <v>0</v>
      </c>
      <c r="L22" s="40">
        <f t="shared" si="6"/>
        <v>0</v>
      </c>
    </row>
    <row r="23" spans="1:12" s="137" customFormat="1" ht="17.25" customHeight="1" x14ac:dyDescent="0.25">
      <c r="A23" s="299">
        <f t="shared" si="3"/>
        <v>12</v>
      </c>
      <c r="B23" s="318">
        <f t="shared" si="4"/>
        <v>1841016</v>
      </c>
      <c r="C23" s="319" t="s">
        <v>337</v>
      </c>
      <c r="D23" s="320" t="s">
        <v>112</v>
      </c>
      <c r="E23" s="318">
        <v>2</v>
      </c>
      <c r="F23" s="321"/>
      <c r="G23" s="322">
        <f t="shared" si="1"/>
        <v>0</v>
      </c>
      <c r="H23" s="323" t="s">
        <v>300</v>
      </c>
      <c r="I23" s="87">
        <v>0</v>
      </c>
      <c r="J23" s="67">
        <f t="shared" si="2"/>
        <v>0</v>
      </c>
      <c r="K23" s="87">
        <v>0</v>
      </c>
      <c r="L23" s="40">
        <f t="shared" si="6"/>
        <v>0</v>
      </c>
    </row>
    <row r="24" spans="1:12" s="137" customFormat="1" ht="24.75" customHeight="1" x14ac:dyDescent="0.25">
      <c r="A24" s="299">
        <f t="shared" si="3"/>
        <v>13</v>
      </c>
      <c r="B24" s="47">
        <v>184102113</v>
      </c>
      <c r="C24" s="47" t="s">
        <v>299</v>
      </c>
      <c r="D24" s="113" t="s">
        <v>174</v>
      </c>
      <c r="E24" s="63">
        <v>91</v>
      </c>
      <c r="F24" s="133"/>
      <c r="G24" s="52">
        <f t="shared" ref="G24:G58" si="7">E24*F24</f>
        <v>0</v>
      </c>
      <c r="H24" s="85" t="s">
        <v>397</v>
      </c>
      <c r="I24" s="87">
        <v>0</v>
      </c>
      <c r="J24" s="67">
        <f t="shared" ref="J24" si="8">E24*I24</f>
        <v>0</v>
      </c>
      <c r="K24" s="87">
        <v>0</v>
      </c>
      <c r="L24" s="40">
        <f t="shared" si="6"/>
        <v>0</v>
      </c>
    </row>
    <row r="25" spans="1:12" s="137" customFormat="1" x14ac:dyDescent="0.2">
      <c r="A25" s="299">
        <f t="shared" si="3"/>
        <v>14</v>
      </c>
      <c r="B25" s="318">
        <f>B23+1</f>
        <v>1841017</v>
      </c>
      <c r="C25" s="324" t="s">
        <v>339</v>
      </c>
      <c r="D25" s="320" t="s">
        <v>112</v>
      </c>
      <c r="E25" s="325">
        <v>7</v>
      </c>
      <c r="F25" s="326"/>
      <c r="G25" s="322">
        <f>E25*F25</f>
        <v>0</v>
      </c>
      <c r="H25" s="323" t="s">
        <v>300</v>
      </c>
      <c r="I25" s="87">
        <v>0</v>
      </c>
      <c r="J25" s="67">
        <f>E25*I25</f>
        <v>0</v>
      </c>
      <c r="K25" s="87">
        <v>0</v>
      </c>
      <c r="L25" s="40">
        <f t="shared" si="6"/>
        <v>0</v>
      </c>
    </row>
    <row r="26" spans="1:12" s="137" customFormat="1" x14ac:dyDescent="0.2">
      <c r="A26" s="299">
        <f t="shared" si="3"/>
        <v>15</v>
      </c>
      <c r="B26" s="318">
        <f>B25+1</f>
        <v>1841018</v>
      </c>
      <c r="C26" s="324" t="s">
        <v>340</v>
      </c>
      <c r="D26" s="320" t="s">
        <v>112</v>
      </c>
      <c r="E26" s="325">
        <v>29</v>
      </c>
      <c r="F26" s="326"/>
      <c r="G26" s="322">
        <f>E26*F26</f>
        <v>0</v>
      </c>
      <c r="H26" s="323" t="s">
        <v>300</v>
      </c>
      <c r="I26" s="87">
        <v>0</v>
      </c>
      <c r="J26" s="67">
        <f>E26*I26</f>
        <v>0</v>
      </c>
      <c r="K26" s="87">
        <v>0</v>
      </c>
      <c r="L26" s="40">
        <f t="shared" si="6"/>
        <v>0</v>
      </c>
    </row>
    <row r="27" spans="1:12" s="137" customFormat="1" x14ac:dyDescent="0.2">
      <c r="A27" s="299">
        <f t="shared" si="3"/>
        <v>16</v>
      </c>
      <c r="B27" s="318">
        <f>B26+1</f>
        <v>1841019</v>
      </c>
      <c r="C27" s="324" t="s">
        <v>341</v>
      </c>
      <c r="D27" s="320" t="s">
        <v>112</v>
      </c>
      <c r="E27" s="325">
        <v>55</v>
      </c>
      <c r="F27" s="326"/>
      <c r="G27" s="322">
        <f>E27*F27</f>
        <v>0</v>
      </c>
      <c r="H27" s="323" t="s">
        <v>300</v>
      </c>
      <c r="I27" s="87">
        <v>0</v>
      </c>
      <c r="J27" s="67">
        <f>E27*I27</f>
        <v>0</v>
      </c>
      <c r="K27" s="87">
        <v>0</v>
      </c>
      <c r="L27" s="40">
        <f>E32*K27</f>
        <v>0</v>
      </c>
    </row>
    <row r="28" spans="1:12" s="137" customFormat="1" ht="24.75" customHeight="1" x14ac:dyDescent="0.25">
      <c r="A28" s="299">
        <f t="shared" si="3"/>
        <v>17</v>
      </c>
      <c r="B28" s="47">
        <v>174111101</v>
      </c>
      <c r="C28" s="47" t="s">
        <v>342</v>
      </c>
      <c r="D28" s="300" t="s">
        <v>31</v>
      </c>
      <c r="E28" s="215">
        <v>76.900000000000006</v>
      </c>
      <c r="F28" s="215"/>
      <c r="G28" s="52">
        <f t="shared" ref="G28:G30" si="9">E28*F28</f>
        <v>0</v>
      </c>
      <c r="H28" s="85" t="s">
        <v>397</v>
      </c>
      <c r="I28" s="87">
        <v>0</v>
      </c>
      <c r="J28" s="67">
        <f t="shared" ref="J28" si="10">E28*I28</f>
        <v>0</v>
      </c>
      <c r="K28" s="87">
        <v>0</v>
      </c>
      <c r="L28" s="40">
        <f>E33*K28</f>
        <v>0</v>
      </c>
    </row>
    <row r="29" spans="1:12" s="137" customFormat="1" ht="17.25" customHeight="1" x14ac:dyDescent="0.25">
      <c r="A29" s="299">
        <f t="shared" si="3"/>
        <v>18</v>
      </c>
      <c r="B29" s="318">
        <f>B27+1</f>
        <v>1841020</v>
      </c>
      <c r="C29" s="327" t="s">
        <v>343</v>
      </c>
      <c r="D29" s="320" t="s">
        <v>31</v>
      </c>
      <c r="E29" s="328">
        <v>27.195</v>
      </c>
      <c r="F29" s="329"/>
      <c r="G29" s="322">
        <f t="shared" si="9"/>
        <v>0</v>
      </c>
      <c r="H29" s="323" t="s">
        <v>300</v>
      </c>
      <c r="I29" s="87">
        <v>0.45</v>
      </c>
      <c r="J29" s="67">
        <f>E29*I29</f>
        <v>12.23775</v>
      </c>
      <c r="K29" s="87">
        <v>0</v>
      </c>
      <c r="L29" s="40">
        <f>E34*K29</f>
        <v>0</v>
      </c>
    </row>
    <row r="30" spans="1:12" s="137" customFormat="1" ht="17.25" customHeight="1" x14ac:dyDescent="0.25">
      <c r="A30" s="299">
        <f t="shared" ref="A30:B30" si="11">A29+1</f>
        <v>19</v>
      </c>
      <c r="B30" s="318">
        <f t="shared" si="11"/>
        <v>1841021</v>
      </c>
      <c r="C30" s="327" t="s">
        <v>344</v>
      </c>
      <c r="D30" s="320" t="s">
        <v>31</v>
      </c>
      <c r="E30" s="328">
        <v>53.550000000000004</v>
      </c>
      <c r="F30" s="329"/>
      <c r="G30" s="322">
        <f t="shared" si="9"/>
        <v>0</v>
      </c>
      <c r="H30" s="323" t="s">
        <v>300</v>
      </c>
      <c r="I30" s="87">
        <v>0.45</v>
      </c>
      <c r="J30" s="67">
        <f>E30*I30</f>
        <v>24.097500000000004</v>
      </c>
      <c r="K30" s="87">
        <v>0</v>
      </c>
      <c r="L30" s="40">
        <f>E35*K30</f>
        <v>0</v>
      </c>
    </row>
    <row r="31" spans="1:12" s="137" customFormat="1" ht="17.25" customHeight="1" x14ac:dyDescent="0.25">
      <c r="A31" s="299">
        <f t="shared" ref="A31:B31" si="12">A30+1</f>
        <v>20</v>
      </c>
      <c r="B31" s="318">
        <f t="shared" si="12"/>
        <v>1841022</v>
      </c>
      <c r="C31" s="327" t="s">
        <v>320</v>
      </c>
      <c r="D31" s="320" t="s">
        <v>31</v>
      </c>
      <c r="E31" s="328">
        <v>14.5</v>
      </c>
      <c r="F31" s="329"/>
      <c r="G31" s="322">
        <f t="shared" ref="G31" si="13">E31*F31</f>
        <v>0</v>
      </c>
      <c r="H31" s="323" t="s">
        <v>300</v>
      </c>
      <c r="I31" s="87">
        <v>0.45</v>
      </c>
      <c r="J31" s="67">
        <f t="shared" ref="J31" si="14">E31*I31</f>
        <v>6.5250000000000004</v>
      </c>
      <c r="K31" s="87">
        <v>0</v>
      </c>
      <c r="L31" s="40">
        <f>E36*K31</f>
        <v>0</v>
      </c>
    </row>
    <row r="32" spans="1:12" s="137" customFormat="1" x14ac:dyDescent="0.25">
      <c r="A32" s="299">
        <f t="shared" ref="A32" si="15">A31+1</f>
        <v>21</v>
      </c>
      <c r="B32" s="117">
        <f>B31+1</f>
        <v>1841023</v>
      </c>
      <c r="C32" s="303" t="s">
        <v>301</v>
      </c>
      <c r="D32" s="300" t="s">
        <v>302</v>
      </c>
      <c r="E32" s="304">
        <v>13.5975</v>
      </c>
      <c r="F32" s="301"/>
      <c r="G32" s="52">
        <f t="shared" si="7"/>
        <v>0</v>
      </c>
      <c r="H32" s="302" t="s">
        <v>300</v>
      </c>
      <c r="I32" s="87">
        <v>0</v>
      </c>
      <c r="J32" s="67">
        <f t="shared" ref="J32:J58" si="16">E32*I32</f>
        <v>0</v>
      </c>
      <c r="K32" s="87">
        <v>0</v>
      </c>
      <c r="L32" s="40">
        <f t="shared" si="6"/>
        <v>0</v>
      </c>
    </row>
    <row r="33" spans="1:12" s="137" customFormat="1" x14ac:dyDescent="0.25">
      <c r="A33" s="299">
        <f t="shared" ref="A33" si="17">A32+1</f>
        <v>22</v>
      </c>
      <c r="B33" s="117">
        <f t="shared" ref="A33:B38" si="18">B32+1</f>
        <v>1841024</v>
      </c>
      <c r="C33" s="303" t="s">
        <v>303</v>
      </c>
      <c r="D33" s="300" t="s">
        <v>302</v>
      </c>
      <c r="E33" s="300">
        <v>13.5975</v>
      </c>
      <c r="F33" s="301"/>
      <c r="G33" s="52">
        <f t="shared" si="7"/>
        <v>0</v>
      </c>
      <c r="H33" s="302" t="s">
        <v>300</v>
      </c>
      <c r="I33" s="87">
        <v>0</v>
      </c>
      <c r="J33" s="67">
        <f t="shared" si="16"/>
        <v>0</v>
      </c>
      <c r="K33" s="87">
        <v>0</v>
      </c>
      <c r="L33" s="40">
        <f t="shared" si="6"/>
        <v>0</v>
      </c>
    </row>
    <row r="34" spans="1:12" s="137" customFormat="1" x14ac:dyDescent="0.25">
      <c r="A34" s="299">
        <f t="shared" si="18"/>
        <v>23</v>
      </c>
      <c r="B34" s="117">
        <f t="shared" si="18"/>
        <v>1841025</v>
      </c>
      <c r="C34" s="303" t="s">
        <v>304</v>
      </c>
      <c r="D34" s="300" t="s">
        <v>302</v>
      </c>
      <c r="E34" s="300">
        <v>163.17000000000002</v>
      </c>
      <c r="F34" s="301"/>
      <c r="G34" s="52">
        <f t="shared" si="7"/>
        <v>0</v>
      </c>
      <c r="H34" s="302" t="s">
        <v>300</v>
      </c>
      <c r="I34" s="87">
        <v>0</v>
      </c>
      <c r="J34" s="67">
        <f t="shared" si="16"/>
        <v>0</v>
      </c>
      <c r="K34" s="87">
        <v>0</v>
      </c>
      <c r="L34" s="40">
        <f t="shared" si="6"/>
        <v>0</v>
      </c>
    </row>
    <row r="35" spans="1:12" s="137" customFormat="1" x14ac:dyDescent="0.25">
      <c r="A35" s="299">
        <f t="shared" si="18"/>
        <v>24</v>
      </c>
      <c r="B35" s="117">
        <f t="shared" si="18"/>
        <v>1841026</v>
      </c>
      <c r="C35" s="303" t="s">
        <v>305</v>
      </c>
      <c r="D35" s="300" t="s">
        <v>302</v>
      </c>
      <c r="E35" s="300">
        <v>163.17000000000002</v>
      </c>
      <c r="F35" s="301"/>
      <c r="G35" s="52">
        <f t="shared" si="7"/>
        <v>0</v>
      </c>
      <c r="H35" s="302" t="s">
        <v>300</v>
      </c>
      <c r="I35" s="87">
        <v>0</v>
      </c>
      <c r="J35" s="67">
        <f t="shared" si="16"/>
        <v>0</v>
      </c>
      <c r="K35" s="87">
        <v>0</v>
      </c>
      <c r="L35" s="40">
        <f>E40*K35</f>
        <v>0</v>
      </c>
    </row>
    <row r="36" spans="1:12" s="137" customFormat="1" ht="24" x14ac:dyDescent="0.25">
      <c r="A36" s="299">
        <f t="shared" si="18"/>
        <v>25</v>
      </c>
      <c r="B36" s="117">
        <f t="shared" si="18"/>
        <v>1841027</v>
      </c>
      <c r="C36" s="305" t="s">
        <v>306</v>
      </c>
      <c r="D36" s="300" t="s">
        <v>302</v>
      </c>
      <c r="E36" s="300">
        <v>40.792500000000004</v>
      </c>
      <c r="F36" s="301"/>
      <c r="G36" s="52">
        <f t="shared" si="7"/>
        <v>0</v>
      </c>
      <c r="H36" s="302" t="s">
        <v>300</v>
      </c>
      <c r="I36" s="87">
        <v>0</v>
      </c>
      <c r="J36" s="67">
        <f t="shared" si="16"/>
        <v>0</v>
      </c>
      <c r="K36" s="87">
        <v>0</v>
      </c>
      <c r="L36" s="40">
        <f>E41*K36</f>
        <v>0</v>
      </c>
    </row>
    <row r="37" spans="1:12" s="137" customFormat="1" x14ac:dyDescent="0.25">
      <c r="A37" s="299">
        <f t="shared" si="18"/>
        <v>26</v>
      </c>
      <c r="B37" s="117">
        <f t="shared" si="18"/>
        <v>1841028</v>
      </c>
      <c r="C37" s="303" t="s">
        <v>307</v>
      </c>
      <c r="D37" s="300" t="s">
        <v>302</v>
      </c>
      <c r="E37" s="300">
        <v>40.792500000000004</v>
      </c>
      <c r="F37" s="301"/>
      <c r="G37" s="52">
        <f t="shared" si="7"/>
        <v>0</v>
      </c>
      <c r="H37" s="302" t="s">
        <v>300</v>
      </c>
      <c r="I37" s="87">
        <v>0</v>
      </c>
      <c r="J37" s="67">
        <f t="shared" si="16"/>
        <v>0</v>
      </c>
      <c r="K37" s="87">
        <v>0</v>
      </c>
      <c r="L37" s="40">
        <f>E42*K37</f>
        <v>0</v>
      </c>
    </row>
    <row r="38" spans="1:12" s="137" customFormat="1" x14ac:dyDescent="0.25">
      <c r="A38" s="299">
        <f t="shared" si="18"/>
        <v>27</v>
      </c>
      <c r="B38" s="117">
        <f t="shared" si="18"/>
        <v>1841029</v>
      </c>
      <c r="C38" s="306" t="s">
        <v>308</v>
      </c>
      <c r="D38" s="300" t="s">
        <v>112</v>
      </c>
      <c r="E38" s="307">
        <v>125</v>
      </c>
      <c r="F38" s="301"/>
      <c r="G38" s="52">
        <f t="shared" si="7"/>
        <v>0</v>
      </c>
      <c r="H38" s="302" t="s">
        <v>300</v>
      </c>
      <c r="I38" s="87">
        <v>0</v>
      </c>
      <c r="J38" s="67">
        <f t="shared" si="16"/>
        <v>0</v>
      </c>
      <c r="K38" s="87">
        <v>0</v>
      </c>
      <c r="L38" s="40">
        <f>E43*K38</f>
        <v>0</v>
      </c>
    </row>
    <row r="39" spans="1:12" s="137" customFormat="1" x14ac:dyDescent="0.25">
      <c r="A39" s="299">
        <f t="shared" ref="A39:B39" si="19">A38+1</f>
        <v>28</v>
      </c>
      <c r="B39" s="117">
        <f t="shared" si="19"/>
        <v>1841030</v>
      </c>
      <c r="C39" s="306" t="s">
        <v>319</v>
      </c>
      <c r="D39" s="300" t="s">
        <v>31</v>
      </c>
      <c r="E39" s="307">
        <v>1.9500000000000002</v>
      </c>
      <c r="F39" s="301"/>
      <c r="G39" s="52">
        <f t="shared" si="7"/>
        <v>0</v>
      </c>
      <c r="H39" s="302" t="s">
        <v>300</v>
      </c>
      <c r="I39" s="87">
        <v>0</v>
      </c>
      <c r="J39" s="67">
        <f t="shared" ref="J39" si="20">E39*I39</f>
        <v>0</v>
      </c>
      <c r="K39" s="87">
        <v>0</v>
      </c>
      <c r="L39" s="40">
        <f>E44*K39</f>
        <v>0</v>
      </c>
    </row>
    <row r="40" spans="1:12" s="137" customFormat="1" ht="18" customHeight="1" x14ac:dyDescent="0.25">
      <c r="A40" s="299">
        <f t="shared" ref="A40:B40" si="21">A39+1</f>
        <v>29</v>
      </c>
      <c r="B40" s="117">
        <f t="shared" si="21"/>
        <v>1841031</v>
      </c>
      <c r="C40" s="308" t="s">
        <v>309</v>
      </c>
      <c r="D40" s="300" t="s">
        <v>112</v>
      </c>
      <c r="E40" s="307">
        <v>34</v>
      </c>
      <c r="F40" s="301"/>
      <c r="G40" s="52">
        <f t="shared" si="7"/>
        <v>0</v>
      </c>
      <c r="H40" s="302" t="s">
        <v>300</v>
      </c>
      <c r="I40" s="87">
        <v>0</v>
      </c>
      <c r="J40" s="67">
        <f t="shared" si="16"/>
        <v>0</v>
      </c>
      <c r="K40" s="87">
        <v>0</v>
      </c>
      <c r="L40" s="40">
        <f>E44*K40</f>
        <v>0</v>
      </c>
    </row>
    <row r="41" spans="1:12" s="137" customFormat="1" ht="17.25" customHeight="1" x14ac:dyDescent="0.25">
      <c r="A41" s="299">
        <f>A40+1</f>
        <v>30</v>
      </c>
      <c r="B41" s="143">
        <v>184215411</v>
      </c>
      <c r="C41" s="143" t="s">
        <v>345</v>
      </c>
      <c r="D41" s="144" t="s">
        <v>174</v>
      </c>
      <c r="E41" s="330">
        <v>34</v>
      </c>
      <c r="F41" s="311"/>
      <c r="G41" s="52">
        <f t="shared" si="7"/>
        <v>0</v>
      </c>
      <c r="H41" s="85" t="s">
        <v>397</v>
      </c>
      <c r="I41" s="87">
        <v>0</v>
      </c>
      <c r="J41" s="67">
        <f t="shared" si="16"/>
        <v>0</v>
      </c>
      <c r="K41" s="87">
        <v>0</v>
      </c>
      <c r="L41" s="40">
        <f>E45*K41</f>
        <v>0</v>
      </c>
    </row>
    <row r="42" spans="1:12" s="137" customFormat="1" ht="17.25" customHeight="1" x14ac:dyDescent="0.25">
      <c r="A42" s="299">
        <f>A41+1</f>
        <v>31</v>
      </c>
      <c r="B42" s="47">
        <v>184215123</v>
      </c>
      <c r="C42" s="47" t="s">
        <v>346</v>
      </c>
      <c r="D42" s="113" t="s">
        <v>174</v>
      </c>
      <c r="E42" s="215">
        <v>34</v>
      </c>
      <c r="F42" s="117"/>
      <c r="G42" s="52">
        <f t="shared" si="7"/>
        <v>0</v>
      </c>
      <c r="H42" s="85" t="s">
        <v>397</v>
      </c>
      <c r="I42" s="87">
        <v>1E-3</v>
      </c>
      <c r="J42" s="67">
        <f>E42*I42</f>
        <v>3.4000000000000002E-2</v>
      </c>
      <c r="K42" s="87">
        <v>0</v>
      </c>
      <c r="L42" s="40">
        <f>E46*K42</f>
        <v>0</v>
      </c>
    </row>
    <row r="43" spans="1:12" s="137" customFormat="1" ht="17.25" customHeight="1" x14ac:dyDescent="0.25">
      <c r="A43" s="299">
        <f>A42+1</f>
        <v>32</v>
      </c>
      <c r="B43" s="318">
        <f>B40+1</f>
        <v>1841032</v>
      </c>
      <c r="C43" s="327" t="s">
        <v>347</v>
      </c>
      <c r="D43" s="320" t="s">
        <v>112</v>
      </c>
      <c r="E43" s="320">
        <v>68</v>
      </c>
      <c r="F43" s="329"/>
      <c r="G43" s="322">
        <f t="shared" si="7"/>
        <v>0</v>
      </c>
      <c r="H43" s="323" t="s">
        <v>300</v>
      </c>
      <c r="I43" s="87">
        <v>3.0000000000000001E-3</v>
      </c>
      <c r="J43" s="67">
        <f>E43*I43</f>
        <v>0.20400000000000001</v>
      </c>
      <c r="K43" s="87">
        <v>0</v>
      </c>
      <c r="L43" s="40">
        <f>E48*K43</f>
        <v>0</v>
      </c>
    </row>
    <row r="45" spans="1:12" ht="15.75" customHeight="1" x14ac:dyDescent="0.25">
      <c r="C45" s="298" t="s">
        <v>348</v>
      </c>
      <c r="D45" s="314"/>
      <c r="E45" s="314"/>
      <c r="F45" s="314"/>
      <c r="G45" s="313">
        <f>SUM(G46:G51)</f>
        <v>0</v>
      </c>
      <c r="J45" s="68">
        <f>SUM(J46:J51)</f>
        <v>33.760125000000002</v>
      </c>
      <c r="K45" s="35"/>
      <c r="L45" s="68">
        <f>SUM(L46:L50)</f>
        <v>0</v>
      </c>
    </row>
    <row r="46" spans="1:12" s="137" customFormat="1" ht="40.5" customHeight="1" x14ac:dyDescent="0.25">
      <c r="A46" s="299">
        <f>A43+1</f>
        <v>33</v>
      </c>
      <c r="B46" s="47">
        <v>181411131</v>
      </c>
      <c r="C46" s="47" t="s">
        <v>416</v>
      </c>
      <c r="D46" s="113" t="s">
        <v>23</v>
      </c>
      <c r="E46" s="311">
        <v>1429.3</v>
      </c>
      <c r="F46" s="127"/>
      <c r="G46" s="52">
        <f t="shared" si="7"/>
        <v>0</v>
      </c>
      <c r="H46" s="302" t="s">
        <v>300</v>
      </c>
      <c r="I46" s="88">
        <v>0</v>
      </c>
      <c r="J46" s="67">
        <f t="shared" si="16"/>
        <v>0</v>
      </c>
      <c r="K46" s="88">
        <v>0</v>
      </c>
      <c r="L46" s="40">
        <f>E48*K46</f>
        <v>0</v>
      </c>
    </row>
    <row r="47" spans="1:12" s="137" customFormat="1" ht="15.75" customHeight="1" x14ac:dyDescent="0.25">
      <c r="A47" s="299">
        <f>A46+1</f>
        <v>34</v>
      </c>
      <c r="B47" s="383" t="s">
        <v>417</v>
      </c>
      <c r="C47" s="327" t="s">
        <v>418</v>
      </c>
      <c r="D47" s="320" t="s">
        <v>302</v>
      </c>
      <c r="E47" s="311">
        <v>42.878999999999998</v>
      </c>
      <c r="F47" s="127"/>
      <c r="G47" s="52">
        <f t="shared" ref="G47" si="22">E47*F47</f>
        <v>0</v>
      </c>
      <c r="H47" s="302" t="s">
        <v>300</v>
      </c>
      <c r="I47" s="88">
        <v>0</v>
      </c>
      <c r="J47" s="67">
        <f t="shared" ref="J47" si="23">E47*I47</f>
        <v>0</v>
      </c>
      <c r="K47" s="88">
        <v>0</v>
      </c>
      <c r="L47" s="40"/>
    </row>
    <row r="48" spans="1:12" s="137" customFormat="1" ht="54.75" customHeight="1" x14ac:dyDescent="0.25">
      <c r="A48" s="299">
        <f>A47+1</f>
        <v>35</v>
      </c>
      <c r="B48" s="117">
        <v>181001</v>
      </c>
      <c r="C48" s="310" t="s">
        <v>311</v>
      </c>
      <c r="D48" s="309" t="s">
        <v>36</v>
      </c>
      <c r="E48" s="311">
        <v>700</v>
      </c>
      <c r="F48" s="127"/>
      <c r="G48" s="52">
        <f t="shared" si="7"/>
        <v>0</v>
      </c>
      <c r="H48" s="302" t="s">
        <v>300</v>
      </c>
      <c r="I48" s="87">
        <v>0</v>
      </c>
      <c r="J48" s="67">
        <f t="shared" si="16"/>
        <v>0</v>
      </c>
      <c r="K48" s="87">
        <v>0</v>
      </c>
      <c r="L48" s="40">
        <f t="shared" ref="L48:L57" si="24">E49*K48</f>
        <v>0</v>
      </c>
    </row>
    <row r="49" spans="1:12" s="137" customFormat="1" ht="29.25" customHeight="1" x14ac:dyDescent="0.25">
      <c r="A49" s="299">
        <f>A48+1</f>
        <v>36</v>
      </c>
      <c r="B49" s="117">
        <f t="shared" ref="A49:B58" si="25">B48+1</f>
        <v>181002</v>
      </c>
      <c r="C49" s="310" t="s">
        <v>312</v>
      </c>
      <c r="D49" s="309" t="s">
        <v>36</v>
      </c>
      <c r="E49" s="311">
        <v>62.5</v>
      </c>
      <c r="F49" s="127"/>
      <c r="G49" s="52">
        <f t="shared" si="7"/>
        <v>0</v>
      </c>
      <c r="H49" s="302" t="s">
        <v>300</v>
      </c>
      <c r="I49" s="87">
        <v>0</v>
      </c>
      <c r="J49" s="67">
        <f t="shared" si="16"/>
        <v>0</v>
      </c>
      <c r="K49" s="87">
        <v>0</v>
      </c>
      <c r="L49" s="40">
        <f t="shared" si="24"/>
        <v>0</v>
      </c>
    </row>
    <row r="50" spans="1:12" s="137" customFormat="1" ht="43.5" customHeight="1" x14ac:dyDescent="0.25">
      <c r="A50" s="299">
        <f t="shared" ref="A50:A51" si="26">A49+1</f>
        <v>37</v>
      </c>
      <c r="B50" s="117">
        <f t="shared" si="25"/>
        <v>181003</v>
      </c>
      <c r="C50" s="310" t="s">
        <v>313</v>
      </c>
      <c r="D50" s="309" t="s">
        <v>36</v>
      </c>
      <c r="E50" s="311">
        <v>110.5</v>
      </c>
      <c r="F50" s="127"/>
      <c r="G50" s="52">
        <f t="shared" si="7"/>
        <v>0</v>
      </c>
      <c r="H50" s="302" t="s">
        <v>300</v>
      </c>
      <c r="I50" s="87">
        <v>0</v>
      </c>
      <c r="J50" s="67">
        <f t="shared" si="16"/>
        <v>0</v>
      </c>
      <c r="K50" s="87">
        <v>0</v>
      </c>
      <c r="L50" s="40">
        <f>E53*K50</f>
        <v>0</v>
      </c>
    </row>
    <row r="51" spans="1:12" s="137" customFormat="1" ht="17.25" customHeight="1" x14ac:dyDescent="0.25">
      <c r="A51" s="299">
        <f t="shared" si="26"/>
        <v>38</v>
      </c>
      <c r="B51" s="318">
        <f t="shared" si="25"/>
        <v>181004</v>
      </c>
      <c r="C51" s="333" t="s">
        <v>351</v>
      </c>
      <c r="D51" s="331" t="s">
        <v>350</v>
      </c>
      <c r="E51" s="334">
        <v>75.022500000000008</v>
      </c>
      <c r="F51" s="321"/>
      <c r="G51" s="322">
        <f t="shared" ref="G51" si="27">E51*F51</f>
        <v>0</v>
      </c>
      <c r="H51" s="323" t="s">
        <v>300</v>
      </c>
      <c r="I51" s="87">
        <v>0.45</v>
      </c>
      <c r="J51" s="67">
        <f t="shared" ref="J51" si="28">E51*I51</f>
        <v>33.760125000000002</v>
      </c>
      <c r="K51" s="87">
        <v>0</v>
      </c>
      <c r="L51" s="40">
        <f>E54*K51</f>
        <v>0</v>
      </c>
    </row>
    <row r="52" spans="1:12" ht="21.75" customHeight="1" x14ac:dyDescent="0.25">
      <c r="C52" s="298" t="s">
        <v>349</v>
      </c>
      <c r="D52" s="314"/>
      <c r="E52" s="314"/>
      <c r="F52" s="314"/>
      <c r="G52" s="313">
        <f>SUM(G53:G58)</f>
        <v>0</v>
      </c>
      <c r="J52" s="68">
        <f>SUM(J53:J55)</f>
        <v>0</v>
      </c>
      <c r="K52" s="35"/>
      <c r="L52" s="68">
        <f>SUM(L53:L55)</f>
        <v>0</v>
      </c>
    </row>
    <row r="53" spans="1:12" s="137" customFormat="1" ht="24" x14ac:dyDescent="0.25">
      <c r="A53" s="299">
        <f>A51+1</f>
        <v>39</v>
      </c>
      <c r="B53" s="47">
        <v>184102111</v>
      </c>
      <c r="C53" s="47" t="s">
        <v>314</v>
      </c>
      <c r="D53" s="144" t="s">
        <v>174</v>
      </c>
      <c r="E53" s="117">
        <v>640</v>
      </c>
      <c r="F53" s="127"/>
      <c r="G53" s="52">
        <f t="shared" si="7"/>
        <v>0</v>
      </c>
      <c r="H53" s="85" t="s">
        <v>397</v>
      </c>
      <c r="I53" s="88">
        <v>0</v>
      </c>
      <c r="J53" s="67">
        <f t="shared" si="16"/>
        <v>0</v>
      </c>
      <c r="K53" s="88">
        <v>0</v>
      </c>
      <c r="L53" s="40">
        <f t="shared" si="24"/>
        <v>0</v>
      </c>
    </row>
    <row r="54" spans="1:12" s="137" customFormat="1" x14ac:dyDescent="0.2">
      <c r="A54" s="299">
        <f t="shared" si="25"/>
        <v>40</v>
      </c>
      <c r="B54" s="318">
        <v>1842010</v>
      </c>
      <c r="C54" s="324" t="s">
        <v>315</v>
      </c>
      <c r="D54" s="331" t="s">
        <v>174</v>
      </c>
      <c r="E54" s="325">
        <v>30</v>
      </c>
      <c r="F54" s="332"/>
      <c r="G54" s="322">
        <f t="shared" si="7"/>
        <v>0</v>
      </c>
      <c r="H54" s="323" t="s">
        <v>300</v>
      </c>
      <c r="I54" s="87">
        <v>0</v>
      </c>
      <c r="J54" s="67">
        <f t="shared" si="16"/>
        <v>0</v>
      </c>
      <c r="K54" s="87">
        <v>0</v>
      </c>
      <c r="L54" s="40">
        <f t="shared" si="24"/>
        <v>0</v>
      </c>
    </row>
    <row r="55" spans="1:12" s="137" customFormat="1" x14ac:dyDescent="0.2">
      <c r="A55" s="299">
        <f t="shared" si="25"/>
        <v>41</v>
      </c>
      <c r="B55" s="318">
        <f t="shared" si="25"/>
        <v>1842011</v>
      </c>
      <c r="C55" s="324" t="s">
        <v>316</v>
      </c>
      <c r="D55" s="331" t="s">
        <v>174</v>
      </c>
      <c r="E55" s="325">
        <v>600</v>
      </c>
      <c r="F55" s="332"/>
      <c r="G55" s="322">
        <f t="shared" si="7"/>
        <v>0</v>
      </c>
      <c r="H55" s="323" t="s">
        <v>300</v>
      </c>
      <c r="I55" s="87">
        <v>0</v>
      </c>
      <c r="J55" s="67">
        <f t="shared" si="16"/>
        <v>0</v>
      </c>
      <c r="K55" s="87">
        <v>0</v>
      </c>
      <c r="L55" s="40">
        <f t="shared" si="24"/>
        <v>0</v>
      </c>
    </row>
    <row r="56" spans="1:12" s="137" customFormat="1" x14ac:dyDescent="0.2">
      <c r="A56" s="299">
        <f t="shared" si="25"/>
        <v>42</v>
      </c>
      <c r="B56" s="318">
        <f t="shared" si="25"/>
        <v>1842012</v>
      </c>
      <c r="C56" s="324" t="s">
        <v>317</v>
      </c>
      <c r="D56" s="331" t="s">
        <v>174</v>
      </c>
      <c r="E56" s="325">
        <v>10</v>
      </c>
      <c r="F56" s="332"/>
      <c r="G56" s="322">
        <f t="shared" si="7"/>
        <v>0</v>
      </c>
      <c r="H56" s="323" t="s">
        <v>300</v>
      </c>
      <c r="I56" s="87">
        <v>0</v>
      </c>
      <c r="J56" s="67">
        <f t="shared" si="16"/>
        <v>0</v>
      </c>
      <c r="K56" s="87">
        <v>0</v>
      </c>
      <c r="L56" s="40">
        <f t="shared" si="24"/>
        <v>0</v>
      </c>
    </row>
    <row r="57" spans="1:12" s="137" customFormat="1" x14ac:dyDescent="0.2">
      <c r="A57" s="299">
        <f t="shared" si="25"/>
        <v>43</v>
      </c>
      <c r="B57" s="318">
        <f t="shared" si="25"/>
        <v>1842013</v>
      </c>
      <c r="C57" s="324" t="s">
        <v>321</v>
      </c>
      <c r="D57" s="331" t="s">
        <v>174</v>
      </c>
      <c r="E57" s="325">
        <v>11</v>
      </c>
      <c r="F57" s="332"/>
      <c r="G57" s="322">
        <f t="shared" ref="G57" si="29">E57*F57</f>
        <v>0</v>
      </c>
      <c r="H57" s="323" t="s">
        <v>300</v>
      </c>
      <c r="I57" s="87">
        <v>0</v>
      </c>
      <c r="J57" s="67">
        <f t="shared" ref="J57" si="30">E57*I57</f>
        <v>0</v>
      </c>
      <c r="K57" s="87">
        <v>0</v>
      </c>
      <c r="L57" s="40">
        <f t="shared" si="24"/>
        <v>0</v>
      </c>
    </row>
    <row r="58" spans="1:12" ht="17.25" customHeight="1" x14ac:dyDescent="0.25">
      <c r="A58" s="299">
        <f t="shared" si="25"/>
        <v>44</v>
      </c>
      <c r="B58" s="384">
        <v>998231311</v>
      </c>
      <c r="C58" s="385" t="s">
        <v>322</v>
      </c>
      <c r="D58" s="386" t="s">
        <v>21</v>
      </c>
      <c r="E58" s="387">
        <v>76.858374999999995</v>
      </c>
      <c r="F58" s="388"/>
      <c r="G58" s="52">
        <f t="shared" si="7"/>
        <v>0</v>
      </c>
      <c r="H58" s="85" t="s">
        <v>397</v>
      </c>
      <c r="I58" s="87">
        <v>0</v>
      </c>
      <c r="J58" s="67">
        <f t="shared" si="16"/>
        <v>0</v>
      </c>
      <c r="K58" s="87">
        <v>0</v>
      </c>
      <c r="L58" s="40"/>
    </row>
    <row r="59" spans="1:12" ht="17.25" customHeight="1" x14ac:dyDescent="0.25">
      <c r="A59" s="335"/>
      <c r="B59" s="336"/>
      <c r="C59" s="337"/>
      <c r="D59" s="338"/>
      <c r="E59" s="339"/>
      <c r="F59" s="340"/>
      <c r="G59" s="341"/>
      <c r="H59" s="342"/>
      <c r="I59" s="343"/>
      <c r="J59" s="344"/>
      <c r="K59" s="343"/>
      <c r="L59" s="345"/>
    </row>
    <row r="60" spans="1:12" ht="79.5" customHeight="1" x14ac:dyDescent="0.25">
      <c r="C60" s="346"/>
      <c r="D60" s="346"/>
      <c r="E60" s="346"/>
    </row>
    <row r="61" spans="1:12" ht="19.5" customHeight="1" x14ac:dyDescent="0.25">
      <c r="C61" s="347" t="s">
        <v>352</v>
      </c>
      <c r="D61" s="164"/>
      <c r="E61" s="164"/>
      <c r="F61" s="164"/>
      <c r="G61" s="164"/>
    </row>
    <row r="62" spans="1:12" ht="19.5" customHeight="1" x14ac:dyDescent="0.25">
      <c r="C62" s="164" t="s">
        <v>324</v>
      </c>
      <c r="D62" s="164"/>
      <c r="E62" s="164"/>
      <c r="F62" s="164"/>
      <c r="G62" s="348">
        <f>G6</f>
        <v>0</v>
      </c>
    </row>
    <row r="63" spans="1:12" ht="19.5" customHeight="1" x14ac:dyDescent="0.25">
      <c r="C63" s="164" t="s">
        <v>325</v>
      </c>
      <c r="D63" s="164"/>
      <c r="E63" s="164"/>
      <c r="F63" s="164"/>
      <c r="G63" s="348">
        <f>G10</f>
        <v>0</v>
      </c>
    </row>
    <row r="64" spans="1:12" ht="19.5" customHeight="1" x14ac:dyDescent="0.25">
      <c r="C64" s="164" t="s">
        <v>329</v>
      </c>
      <c r="D64" s="164"/>
      <c r="E64" s="164"/>
      <c r="F64" s="164"/>
      <c r="G64" s="348">
        <f>G15</f>
        <v>0</v>
      </c>
    </row>
    <row r="65" spans="1:12" ht="19.5" customHeight="1" x14ac:dyDescent="0.25">
      <c r="C65" s="351" t="s">
        <v>348</v>
      </c>
      <c r="D65" s="351"/>
      <c r="E65" s="351"/>
      <c r="F65" s="351"/>
      <c r="G65" s="352">
        <f>G45</f>
        <v>0</v>
      </c>
    </row>
    <row r="66" spans="1:12" ht="19.5" customHeight="1" x14ac:dyDescent="0.25">
      <c r="C66" s="168" t="s">
        <v>349</v>
      </c>
      <c r="D66" s="168"/>
      <c r="E66" s="168"/>
      <c r="F66" s="168"/>
      <c r="G66" s="349">
        <f>G52</f>
        <v>0</v>
      </c>
    </row>
    <row r="67" spans="1:12" ht="19.5" customHeight="1" x14ac:dyDescent="0.25">
      <c r="C67" s="347" t="s">
        <v>353</v>
      </c>
      <c r="G67" s="350">
        <f>SUM(G62:G66)</f>
        <v>0</v>
      </c>
    </row>
    <row r="68" spans="1:12" ht="17.25" customHeight="1" x14ac:dyDescent="0.25">
      <c r="A68" s="335"/>
      <c r="B68" s="336"/>
      <c r="C68" s="337"/>
      <c r="D68" s="338"/>
      <c r="E68" s="339"/>
      <c r="F68" s="340"/>
      <c r="G68" s="341"/>
      <c r="H68" s="342"/>
      <c r="I68" s="343"/>
      <c r="J68" s="344"/>
      <c r="K68" s="343"/>
      <c r="L68" s="345"/>
    </row>
  </sheetData>
  <pageMargins left="0.55118110236220474" right="0.43307086614173229" top="0.39370078740157483" bottom="0.6692913385826772" header="0.31496062992125984" footer="0.31496062992125984"/>
  <pageSetup paperSize="9" orientation="landscape" horizontalDpi="300" verticalDpi="300" r:id="rId1"/>
  <headerFooter>
    <oddFooter>&amp;C&amp;"-,Tučná kurzíva"&amp;10&amp;P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7FCAC-7F6F-4087-AE2B-B9E09D7DA765}">
  <sheetPr codeName="List2">
    <tabColor theme="9" tint="-0.249977111117893"/>
  </sheetPr>
  <dimension ref="A1:CY148"/>
  <sheetViews>
    <sheetView topLeftCell="A77" workbookViewId="0">
      <selection activeCell="F88" sqref="F6:F88"/>
    </sheetView>
  </sheetViews>
  <sheetFormatPr defaultRowHeight="12.75" x14ac:dyDescent="0.2"/>
  <cols>
    <col min="1" max="1" width="4.42578125" style="238" customWidth="1"/>
    <col min="2" max="2" width="13.140625" style="238" customWidth="1"/>
    <col min="3" max="3" width="40.42578125" style="238" customWidth="1"/>
    <col min="4" max="4" width="5.5703125" style="238" customWidth="1"/>
    <col min="5" max="5" width="8.5703125" style="239" customWidth="1"/>
    <col min="6" max="6" width="9.85546875" style="238" customWidth="1"/>
    <col min="7" max="7" width="15.42578125" style="238" customWidth="1"/>
    <col min="8" max="255" width="9.140625" style="238"/>
    <col min="256" max="256" width="3.85546875" style="238" customWidth="1"/>
    <col min="257" max="257" width="12" style="238" customWidth="1"/>
    <col min="258" max="258" width="40.42578125" style="238" customWidth="1"/>
    <col min="259" max="259" width="5.5703125" style="238" customWidth="1"/>
    <col min="260" max="260" width="8.5703125" style="238" customWidth="1"/>
    <col min="261" max="261" width="9.85546875" style="238" customWidth="1"/>
    <col min="262" max="262" width="13.85546875" style="238" customWidth="1"/>
    <col min="263" max="511" width="9.140625" style="238"/>
    <col min="512" max="512" width="3.85546875" style="238" customWidth="1"/>
    <col min="513" max="513" width="12" style="238" customWidth="1"/>
    <col min="514" max="514" width="40.42578125" style="238" customWidth="1"/>
    <col min="515" max="515" width="5.5703125" style="238" customWidth="1"/>
    <col min="516" max="516" width="8.5703125" style="238" customWidth="1"/>
    <col min="517" max="517" width="9.85546875" style="238" customWidth="1"/>
    <col min="518" max="518" width="13.85546875" style="238" customWidth="1"/>
    <col min="519" max="767" width="9.140625" style="238"/>
    <col min="768" max="768" width="3.85546875" style="238" customWidth="1"/>
    <col min="769" max="769" width="12" style="238" customWidth="1"/>
    <col min="770" max="770" width="40.42578125" style="238" customWidth="1"/>
    <col min="771" max="771" width="5.5703125" style="238" customWidth="1"/>
    <col min="772" max="772" width="8.5703125" style="238" customWidth="1"/>
    <col min="773" max="773" width="9.85546875" style="238" customWidth="1"/>
    <col min="774" max="774" width="13.85546875" style="238" customWidth="1"/>
    <col min="775" max="1023" width="9.140625" style="238"/>
    <col min="1024" max="1024" width="3.85546875" style="238" customWidth="1"/>
    <col min="1025" max="1025" width="12" style="238" customWidth="1"/>
    <col min="1026" max="1026" width="40.42578125" style="238" customWidth="1"/>
    <col min="1027" max="1027" width="5.5703125" style="238" customWidth="1"/>
    <col min="1028" max="1028" width="8.5703125" style="238" customWidth="1"/>
    <col min="1029" max="1029" width="9.85546875" style="238" customWidth="1"/>
    <col min="1030" max="1030" width="13.85546875" style="238" customWidth="1"/>
    <col min="1031" max="1279" width="9.140625" style="238"/>
    <col min="1280" max="1280" width="3.85546875" style="238" customWidth="1"/>
    <col min="1281" max="1281" width="12" style="238" customWidth="1"/>
    <col min="1282" max="1282" width="40.42578125" style="238" customWidth="1"/>
    <col min="1283" max="1283" width="5.5703125" style="238" customWidth="1"/>
    <col min="1284" max="1284" width="8.5703125" style="238" customWidth="1"/>
    <col min="1285" max="1285" width="9.85546875" style="238" customWidth="1"/>
    <col min="1286" max="1286" width="13.85546875" style="238" customWidth="1"/>
    <col min="1287" max="1535" width="9.140625" style="238"/>
    <col min="1536" max="1536" width="3.85546875" style="238" customWidth="1"/>
    <col min="1537" max="1537" width="12" style="238" customWidth="1"/>
    <col min="1538" max="1538" width="40.42578125" style="238" customWidth="1"/>
    <col min="1539" max="1539" width="5.5703125" style="238" customWidth="1"/>
    <col min="1540" max="1540" width="8.5703125" style="238" customWidth="1"/>
    <col min="1541" max="1541" width="9.85546875" style="238" customWidth="1"/>
    <col min="1542" max="1542" width="13.85546875" style="238" customWidth="1"/>
    <col min="1543" max="1791" width="9.140625" style="238"/>
    <col min="1792" max="1792" width="3.85546875" style="238" customWidth="1"/>
    <col min="1793" max="1793" width="12" style="238" customWidth="1"/>
    <col min="1794" max="1794" width="40.42578125" style="238" customWidth="1"/>
    <col min="1795" max="1795" width="5.5703125" style="238" customWidth="1"/>
    <col min="1796" max="1796" width="8.5703125" style="238" customWidth="1"/>
    <col min="1797" max="1797" width="9.85546875" style="238" customWidth="1"/>
    <col min="1798" max="1798" width="13.85546875" style="238" customWidth="1"/>
    <col min="1799" max="2047" width="9.140625" style="238"/>
    <col min="2048" max="2048" width="3.85546875" style="238" customWidth="1"/>
    <col min="2049" max="2049" width="12" style="238" customWidth="1"/>
    <col min="2050" max="2050" width="40.42578125" style="238" customWidth="1"/>
    <col min="2051" max="2051" width="5.5703125" style="238" customWidth="1"/>
    <col min="2052" max="2052" width="8.5703125" style="238" customWidth="1"/>
    <col min="2053" max="2053" width="9.85546875" style="238" customWidth="1"/>
    <col min="2054" max="2054" width="13.85546875" style="238" customWidth="1"/>
    <col min="2055" max="2303" width="9.140625" style="238"/>
    <col min="2304" max="2304" width="3.85546875" style="238" customWidth="1"/>
    <col min="2305" max="2305" width="12" style="238" customWidth="1"/>
    <col min="2306" max="2306" width="40.42578125" style="238" customWidth="1"/>
    <col min="2307" max="2307" width="5.5703125" style="238" customWidth="1"/>
    <col min="2308" max="2308" width="8.5703125" style="238" customWidth="1"/>
    <col min="2309" max="2309" width="9.85546875" style="238" customWidth="1"/>
    <col min="2310" max="2310" width="13.85546875" style="238" customWidth="1"/>
    <col min="2311" max="2559" width="9.140625" style="238"/>
    <col min="2560" max="2560" width="3.85546875" style="238" customWidth="1"/>
    <col min="2561" max="2561" width="12" style="238" customWidth="1"/>
    <col min="2562" max="2562" width="40.42578125" style="238" customWidth="1"/>
    <col min="2563" max="2563" width="5.5703125" style="238" customWidth="1"/>
    <col min="2564" max="2564" width="8.5703125" style="238" customWidth="1"/>
    <col min="2565" max="2565" width="9.85546875" style="238" customWidth="1"/>
    <col min="2566" max="2566" width="13.85546875" style="238" customWidth="1"/>
    <col min="2567" max="2815" width="9.140625" style="238"/>
    <col min="2816" max="2816" width="3.85546875" style="238" customWidth="1"/>
    <col min="2817" max="2817" width="12" style="238" customWidth="1"/>
    <col min="2818" max="2818" width="40.42578125" style="238" customWidth="1"/>
    <col min="2819" max="2819" width="5.5703125" style="238" customWidth="1"/>
    <col min="2820" max="2820" width="8.5703125" style="238" customWidth="1"/>
    <col min="2821" max="2821" width="9.85546875" style="238" customWidth="1"/>
    <col min="2822" max="2822" width="13.85546875" style="238" customWidth="1"/>
    <col min="2823" max="3071" width="9.140625" style="238"/>
    <col min="3072" max="3072" width="3.85546875" style="238" customWidth="1"/>
    <col min="3073" max="3073" width="12" style="238" customWidth="1"/>
    <col min="3074" max="3074" width="40.42578125" style="238" customWidth="1"/>
    <col min="3075" max="3075" width="5.5703125" style="238" customWidth="1"/>
    <col min="3076" max="3076" width="8.5703125" style="238" customWidth="1"/>
    <col min="3077" max="3077" width="9.85546875" style="238" customWidth="1"/>
    <col min="3078" max="3078" width="13.85546875" style="238" customWidth="1"/>
    <col min="3079" max="3327" width="9.140625" style="238"/>
    <col min="3328" max="3328" width="3.85546875" style="238" customWidth="1"/>
    <col min="3329" max="3329" width="12" style="238" customWidth="1"/>
    <col min="3330" max="3330" width="40.42578125" style="238" customWidth="1"/>
    <col min="3331" max="3331" width="5.5703125" style="238" customWidth="1"/>
    <col min="3332" max="3332" width="8.5703125" style="238" customWidth="1"/>
    <col min="3333" max="3333" width="9.85546875" style="238" customWidth="1"/>
    <col min="3334" max="3334" width="13.85546875" style="238" customWidth="1"/>
    <col min="3335" max="3583" width="9.140625" style="238"/>
    <col min="3584" max="3584" width="3.85546875" style="238" customWidth="1"/>
    <col min="3585" max="3585" width="12" style="238" customWidth="1"/>
    <col min="3586" max="3586" width="40.42578125" style="238" customWidth="1"/>
    <col min="3587" max="3587" width="5.5703125" style="238" customWidth="1"/>
    <col min="3588" max="3588" width="8.5703125" style="238" customWidth="1"/>
    <col min="3589" max="3589" width="9.85546875" style="238" customWidth="1"/>
    <col min="3590" max="3590" width="13.85546875" style="238" customWidth="1"/>
    <col min="3591" max="3839" width="9.140625" style="238"/>
    <col min="3840" max="3840" width="3.85546875" style="238" customWidth="1"/>
    <col min="3841" max="3841" width="12" style="238" customWidth="1"/>
    <col min="3842" max="3842" width="40.42578125" style="238" customWidth="1"/>
    <col min="3843" max="3843" width="5.5703125" style="238" customWidth="1"/>
    <col min="3844" max="3844" width="8.5703125" style="238" customWidth="1"/>
    <col min="3845" max="3845" width="9.85546875" style="238" customWidth="1"/>
    <col min="3846" max="3846" width="13.85546875" style="238" customWidth="1"/>
    <col min="3847" max="4095" width="9.140625" style="238"/>
    <col min="4096" max="4096" width="3.85546875" style="238" customWidth="1"/>
    <col min="4097" max="4097" width="12" style="238" customWidth="1"/>
    <col min="4098" max="4098" width="40.42578125" style="238" customWidth="1"/>
    <col min="4099" max="4099" width="5.5703125" style="238" customWidth="1"/>
    <col min="4100" max="4100" width="8.5703125" style="238" customWidth="1"/>
    <col min="4101" max="4101" width="9.85546875" style="238" customWidth="1"/>
    <col min="4102" max="4102" width="13.85546875" style="238" customWidth="1"/>
    <col min="4103" max="4351" width="9.140625" style="238"/>
    <col min="4352" max="4352" width="3.85546875" style="238" customWidth="1"/>
    <col min="4353" max="4353" width="12" style="238" customWidth="1"/>
    <col min="4354" max="4354" width="40.42578125" style="238" customWidth="1"/>
    <col min="4355" max="4355" width="5.5703125" style="238" customWidth="1"/>
    <col min="4356" max="4356" width="8.5703125" style="238" customWidth="1"/>
    <col min="4357" max="4357" width="9.85546875" style="238" customWidth="1"/>
    <col min="4358" max="4358" width="13.85546875" style="238" customWidth="1"/>
    <col min="4359" max="4607" width="9.140625" style="238"/>
    <col min="4608" max="4608" width="3.85546875" style="238" customWidth="1"/>
    <col min="4609" max="4609" width="12" style="238" customWidth="1"/>
    <col min="4610" max="4610" width="40.42578125" style="238" customWidth="1"/>
    <col min="4611" max="4611" width="5.5703125" style="238" customWidth="1"/>
    <col min="4612" max="4612" width="8.5703125" style="238" customWidth="1"/>
    <col min="4613" max="4613" width="9.85546875" style="238" customWidth="1"/>
    <col min="4614" max="4614" width="13.85546875" style="238" customWidth="1"/>
    <col min="4615" max="4863" width="9.140625" style="238"/>
    <col min="4864" max="4864" width="3.85546875" style="238" customWidth="1"/>
    <col min="4865" max="4865" width="12" style="238" customWidth="1"/>
    <col min="4866" max="4866" width="40.42578125" style="238" customWidth="1"/>
    <col min="4867" max="4867" width="5.5703125" style="238" customWidth="1"/>
    <col min="4868" max="4868" width="8.5703125" style="238" customWidth="1"/>
    <col min="4869" max="4869" width="9.85546875" style="238" customWidth="1"/>
    <col min="4870" max="4870" width="13.85546875" style="238" customWidth="1"/>
    <col min="4871" max="5119" width="9.140625" style="238"/>
    <col min="5120" max="5120" width="3.85546875" style="238" customWidth="1"/>
    <col min="5121" max="5121" width="12" style="238" customWidth="1"/>
    <col min="5122" max="5122" width="40.42578125" style="238" customWidth="1"/>
    <col min="5123" max="5123" width="5.5703125" style="238" customWidth="1"/>
    <col min="5124" max="5124" width="8.5703125" style="238" customWidth="1"/>
    <col min="5125" max="5125" width="9.85546875" style="238" customWidth="1"/>
    <col min="5126" max="5126" width="13.85546875" style="238" customWidth="1"/>
    <col min="5127" max="5375" width="9.140625" style="238"/>
    <col min="5376" max="5376" width="3.85546875" style="238" customWidth="1"/>
    <col min="5377" max="5377" width="12" style="238" customWidth="1"/>
    <col min="5378" max="5378" width="40.42578125" style="238" customWidth="1"/>
    <col min="5379" max="5379" width="5.5703125" style="238" customWidth="1"/>
    <col min="5380" max="5380" width="8.5703125" style="238" customWidth="1"/>
    <col min="5381" max="5381" width="9.85546875" style="238" customWidth="1"/>
    <col min="5382" max="5382" width="13.85546875" style="238" customWidth="1"/>
    <col min="5383" max="5631" width="9.140625" style="238"/>
    <col min="5632" max="5632" width="3.85546875" style="238" customWidth="1"/>
    <col min="5633" max="5633" width="12" style="238" customWidth="1"/>
    <col min="5634" max="5634" width="40.42578125" style="238" customWidth="1"/>
    <col min="5635" max="5635" width="5.5703125" style="238" customWidth="1"/>
    <col min="5636" max="5636" width="8.5703125" style="238" customWidth="1"/>
    <col min="5637" max="5637" width="9.85546875" style="238" customWidth="1"/>
    <col min="5638" max="5638" width="13.85546875" style="238" customWidth="1"/>
    <col min="5639" max="5887" width="9.140625" style="238"/>
    <col min="5888" max="5888" width="3.85546875" style="238" customWidth="1"/>
    <col min="5889" max="5889" width="12" style="238" customWidth="1"/>
    <col min="5890" max="5890" width="40.42578125" style="238" customWidth="1"/>
    <col min="5891" max="5891" width="5.5703125" style="238" customWidth="1"/>
    <col min="5892" max="5892" width="8.5703125" style="238" customWidth="1"/>
    <col min="5893" max="5893" width="9.85546875" style="238" customWidth="1"/>
    <col min="5894" max="5894" width="13.85546875" style="238" customWidth="1"/>
    <col min="5895" max="6143" width="9.140625" style="238"/>
    <col min="6144" max="6144" width="3.85546875" style="238" customWidth="1"/>
    <col min="6145" max="6145" width="12" style="238" customWidth="1"/>
    <col min="6146" max="6146" width="40.42578125" style="238" customWidth="1"/>
    <col min="6147" max="6147" width="5.5703125" style="238" customWidth="1"/>
    <col min="6148" max="6148" width="8.5703125" style="238" customWidth="1"/>
    <col min="6149" max="6149" width="9.85546875" style="238" customWidth="1"/>
    <col min="6150" max="6150" width="13.85546875" style="238" customWidth="1"/>
    <col min="6151" max="6399" width="9.140625" style="238"/>
    <col min="6400" max="6400" width="3.85546875" style="238" customWidth="1"/>
    <col min="6401" max="6401" width="12" style="238" customWidth="1"/>
    <col min="6402" max="6402" width="40.42578125" style="238" customWidth="1"/>
    <col min="6403" max="6403" width="5.5703125" style="238" customWidth="1"/>
    <col min="6404" max="6404" width="8.5703125" style="238" customWidth="1"/>
    <col min="6405" max="6405" width="9.85546875" style="238" customWidth="1"/>
    <col min="6406" max="6406" width="13.85546875" style="238" customWidth="1"/>
    <col min="6407" max="6655" width="9.140625" style="238"/>
    <col min="6656" max="6656" width="3.85546875" style="238" customWidth="1"/>
    <col min="6657" max="6657" width="12" style="238" customWidth="1"/>
    <col min="6658" max="6658" width="40.42578125" style="238" customWidth="1"/>
    <col min="6659" max="6659" width="5.5703125" style="238" customWidth="1"/>
    <col min="6660" max="6660" width="8.5703125" style="238" customWidth="1"/>
    <col min="6661" max="6661" width="9.85546875" style="238" customWidth="1"/>
    <col min="6662" max="6662" width="13.85546875" style="238" customWidth="1"/>
    <col min="6663" max="6911" width="9.140625" style="238"/>
    <col min="6912" max="6912" width="3.85546875" style="238" customWidth="1"/>
    <col min="6913" max="6913" width="12" style="238" customWidth="1"/>
    <col min="6914" max="6914" width="40.42578125" style="238" customWidth="1"/>
    <col min="6915" max="6915" width="5.5703125" style="238" customWidth="1"/>
    <col min="6916" max="6916" width="8.5703125" style="238" customWidth="1"/>
    <col min="6917" max="6917" width="9.85546875" style="238" customWidth="1"/>
    <col min="6918" max="6918" width="13.85546875" style="238" customWidth="1"/>
    <col min="6919" max="7167" width="9.140625" style="238"/>
    <col min="7168" max="7168" width="3.85546875" style="238" customWidth="1"/>
    <col min="7169" max="7169" width="12" style="238" customWidth="1"/>
    <col min="7170" max="7170" width="40.42578125" style="238" customWidth="1"/>
    <col min="7171" max="7171" width="5.5703125" style="238" customWidth="1"/>
    <col min="7172" max="7172" width="8.5703125" style="238" customWidth="1"/>
    <col min="7173" max="7173" width="9.85546875" style="238" customWidth="1"/>
    <col min="7174" max="7174" width="13.85546875" style="238" customWidth="1"/>
    <col min="7175" max="7423" width="9.140625" style="238"/>
    <col min="7424" max="7424" width="3.85546875" style="238" customWidth="1"/>
    <col min="7425" max="7425" width="12" style="238" customWidth="1"/>
    <col min="7426" max="7426" width="40.42578125" style="238" customWidth="1"/>
    <col min="7427" max="7427" width="5.5703125" style="238" customWidth="1"/>
    <col min="7428" max="7428" width="8.5703125" style="238" customWidth="1"/>
    <col min="7429" max="7429" width="9.85546875" style="238" customWidth="1"/>
    <col min="7430" max="7430" width="13.85546875" style="238" customWidth="1"/>
    <col min="7431" max="7679" width="9.140625" style="238"/>
    <col min="7680" max="7680" width="3.85546875" style="238" customWidth="1"/>
    <col min="7681" max="7681" width="12" style="238" customWidth="1"/>
    <col min="7682" max="7682" width="40.42578125" style="238" customWidth="1"/>
    <col min="7683" max="7683" width="5.5703125" style="238" customWidth="1"/>
    <col min="7684" max="7684" width="8.5703125" style="238" customWidth="1"/>
    <col min="7685" max="7685" width="9.85546875" style="238" customWidth="1"/>
    <col min="7686" max="7686" width="13.85546875" style="238" customWidth="1"/>
    <col min="7687" max="7935" width="9.140625" style="238"/>
    <col min="7936" max="7936" width="3.85546875" style="238" customWidth="1"/>
    <col min="7937" max="7937" width="12" style="238" customWidth="1"/>
    <col min="7938" max="7938" width="40.42578125" style="238" customWidth="1"/>
    <col min="7939" max="7939" width="5.5703125" style="238" customWidth="1"/>
    <col min="7940" max="7940" width="8.5703125" style="238" customWidth="1"/>
    <col min="7941" max="7941" width="9.85546875" style="238" customWidth="1"/>
    <col min="7942" max="7942" width="13.85546875" style="238" customWidth="1"/>
    <col min="7943" max="8191" width="9.140625" style="238"/>
    <col min="8192" max="8192" width="3.85546875" style="238" customWidth="1"/>
    <col min="8193" max="8193" width="12" style="238" customWidth="1"/>
    <col min="8194" max="8194" width="40.42578125" style="238" customWidth="1"/>
    <col min="8195" max="8195" width="5.5703125" style="238" customWidth="1"/>
    <col min="8196" max="8196" width="8.5703125" style="238" customWidth="1"/>
    <col min="8197" max="8197" width="9.85546875" style="238" customWidth="1"/>
    <col min="8198" max="8198" width="13.85546875" style="238" customWidth="1"/>
    <col min="8199" max="8447" width="9.140625" style="238"/>
    <col min="8448" max="8448" width="3.85546875" style="238" customWidth="1"/>
    <col min="8449" max="8449" width="12" style="238" customWidth="1"/>
    <col min="8450" max="8450" width="40.42578125" style="238" customWidth="1"/>
    <col min="8451" max="8451" width="5.5703125" style="238" customWidth="1"/>
    <col min="8452" max="8452" width="8.5703125" style="238" customWidth="1"/>
    <col min="8453" max="8453" width="9.85546875" style="238" customWidth="1"/>
    <col min="8454" max="8454" width="13.85546875" style="238" customWidth="1"/>
    <col min="8455" max="8703" width="9.140625" style="238"/>
    <col min="8704" max="8704" width="3.85546875" style="238" customWidth="1"/>
    <col min="8705" max="8705" width="12" style="238" customWidth="1"/>
    <col min="8706" max="8706" width="40.42578125" style="238" customWidth="1"/>
    <col min="8707" max="8707" width="5.5703125" style="238" customWidth="1"/>
    <col min="8708" max="8708" width="8.5703125" style="238" customWidth="1"/>
    <col min="8709" max="8709" width="9.85546875" style="238" customWidth="1"/>
    <col min="8710" max="8710" width="13.85546875" style="238" customWidth="1"/>
    <col min="8711" max="8959" width="9.140625" style="238"/>
    <col min="8960" max="8960" width="3.85546875" style="238" customWidth="1"/>
    <col min="8961" max="8961" width="12" style="238" customWidth="1"/>
    <col min="8962" max="8962" width="40.42578125" style="238" customWidth="1"/>
    <col min="8963" max="8963" width="5.5703125" style="238" customWidth="1"/>
    <col min="8964" max="8964" width="8.5703125" style="238" customWidth="1"/>
    <col min="8965" max="8965" width="9.85546875" style="238" customWidth="1"/>
    <col min="8966" max="8966" width="13.85546875" style="238" customWidth="1"/>
    <col min="8967" max="9215" width="9.140625" style="238"/>
    <col min="9216" max="9216" width="3.85546875" style="238" customWidth="1"/>
    <col min="9217" max="9217" width="12" style="238" customWidth="1"/>
    <col min="9218" max="9218" width="40.42578125" style="238" customWidth="1"/>
    <col min="9219" max="9219" width="5.5703125" style="238" customWidth="1"/>
    <col min="9220" max="9220" width="8.5703125" style="238" customWidth="1"/>
    <col min="9221" max="9221" width="9.85546875" style="238" customWidth="1"/>
    <col min="9222" max="9222" width="13.85546875" style="238" customWidth="1"/>
    <col min="9223" max="9471" width="9.140625" style="238"/>
    <col min="9472" max="9472" width="3.85546875" style="238" customWidth="1"/>
    <col min="9473" max="9473" width="12" style="238" customWidth="1"/>
    <col min="9474" max="9474" width="40.42578125" style="238" customWidth="1"/>
    <col min="9475" max="9475" width="5.5703125" style="238" customWidth="1"/>
    <col min="9476" max="9476" width="8.5703125" style="238" customWidth="1"/>
    <col min="9477" max="9477" width="9.85546875" style="238" customWidth="1"/>
    <col min="9478" max="9478" width="13.85546875" style="238" customWidth="1"/>
    <col min="9479" max="9727" width="9.140625" style="238"/>
    <col min="9728" max="9728" width="3.85546875" style="238" customWidth="1"/>
    <col min="9729" max="9729" width="12" style="238" customWidth="1"/>
    <col min="9730" max="9730" width="40.42578125" style="238" customWidth="1"/>
    <col min="9731" max="9731" width="5.5703125" style="238" customWidth="1"/>
    <col min="9732" max="9732" width="8.5703125" style="238" customWidth="1"/>
    <col min="9733" max="9733" width="9.85546875" style="238" customWidth="1"/>
    <col min="9734" max="9734" width="13.85546875" style="238" customWidth="1"/>
    <col min="9735" max="9983" width="9.140625" style="238"/>
    <col min="9984" max="9984" width="3.85546875" style="238" customWidth="1"/>
    <col min="9985" max="9985" width="12" style="238" customWidth="1"/>
    <col min="9986" max="9986" width="40.42578125" style="238" customWidth="1"/>
    <col min="9987" max="9987" width="5.5703125" style="238" customWidth="1"/>
    <col min="9988" max="9988" width="8.5703125" style="238" customWidth="1"/>
    <col min="9989" max="9989" width="9.85546875" style="238" customWidth="1"/>
    <col min="9990" max="9990" width="13.85546875" style="238" customWidth="1"/>
    <col min="9991" max="10239" width="9.140625" style="238"/>
    <col min="10240" max="10240" width="3.85546875" style="238" customWidth="1"/>
    <col min="10241" max="10241" width="12" style="238" customWidth="1"/>
    <col min="10242" max="10242" width="40.42578125" style="238" customWidth="1"/>
    <col min="10243" max="10243" width="5.5703125" style="238" customWidth="1"/>
    <col min="10244" max="10244" width="8.5703125" style="238" customWidth="1"/>
    <col min="10245" max="10245" width="9.85546875" style="238" customWidth="1"/>
    <col min="10246" max="10246" width="13.85546875" style="238" customWidth="1"/>
    <col min="10247" max="10495" width="9.140625" style="238"/>
    <col min="10496" max="10496" width="3.85546875" style="238" customWidth="1"/>
    <col min="10497" max="10497" width="12" style="238" customWidth="1"/>
    <col min="10498" max="10498" width="40.42578125" style="238" customWidth="1"/>
    <col min="10499" max="10499" width="5.5703125" style="238" customWidth="1"/>
    <col min="10500" max="10500" width="8.5703125" style="238" customWidth="1"/>
    <col min="10501" max="10501" width="9.85546875" style="238" customWidth="1"/>
    <col min="10502" max="10502" width="13.85546875" style="238" customWidth="1"/>
    <col min="10503" max="10751" width="9.140625" style="238"/>
    <col min="10752" max="10752" width="3.85546875" style="238" customWidth="1"/>
    <col min="10753" max="10753" width="12" style="238" customWidth="1"/>
    <col min="10754" max="10754" width="40.42578125" style="238" customWidth="1"/>
    <col min="10755" max="10755" width="5.5703125" style="238" customWidth="1"/>
    <col min="10756" max="10756" width="8.5703125" style="238" customWidth="1"/>
    <col min="10757" max="10757" width="9.85546875" style="238" customWidth="1"/>
    <col min="10758" max="10758" width="13.85546875" style="238" customWidth="1"/>
    <col min="10759" max="11007" width="9.140625" style="238"/>
    <col min="11008" max="11008" width="3.85546875" style="238" customWidth="1"/>
    <col min="11009" max="11009" width="12" style="238" customWidth="1"/>
    <col min="11010" max="11010" width="40.42578125" style="238" customWidth="1"/>
    <col min="11011" max="11011" width="5.5703125" style="238" customWidth="1"/>
    <col min="11012" max="11012" width="8.5703125" style="238" customWidth="1"/>
    <col min="11013" max="11013" width="9.85546875" style="238" customWidth="1"/>
    <col min="11014" max="11014" width="13.85546875" style="238" customWidth="1"/>
    <col min="11015" max="11263" width="9.140625" style="238"/>
    <col min="11264" max="11264" width="3.85546875" style="238" customWidth="1"/>
    <col min="11265" max="11265" width="12" style="238" customWidth="1"/>
    <col min="11266" max="11266" width="40.42578125" style="238" customWidth="1"/>
    <col min="11267" max="11267" width="5.5703125" style="238" customWidth="1"/>
    <col min="11268" max="11268" width="8.5703125" style="238" customWidth="1"/>
    <col min="11269" max="11269" width="9.85546875" style="238" customWidth="1"/>
    <col min="11270" max="11270" width="13.85546875" style="238" customWidth="1"/>
    <col min="11271" max="11519" width="9.140625" style="238"/>
    <col min="11520" max="11520" width="3.85546875" style="238" customWidth="1"/>
    <col min="11521" max="11521" width="12" style="238" customWidth="1"/>
    <col min="11522" max="11522" width="40.42578125" style="238" customWidth="1"/>
    <col min="11523" max="11523" width="5.5703125" style="238" customWidth="1"/>
    <col min="11524" max="11524" width="8.5703125" style="238" customWidth="1"/>
    <col min="11525" max="11525" width="9.85546875" style="238" customWidth="1"/>
    <col min="11526" max="11526" width="13.85546875" style="238" customWidth="1"/>
    <col min="11527" max="11775" width="9.140625" style="238"/>
    <col min="11776" max="11776" width="3.85546875" style="238" customWidth="1"/>
    <col min="11777" max="11777" width="12" style="238" customWidth="1"/>
    <col min="11778" max="11778" width="40.42578125" style="238" customWidth="1"/>
    <col min="11779" max="11779" width="5.5703125" style="238" customWidth="1"/>
    <col min="11780" max="11780" width="8.5703125" style="238" customWidth="1"/>
    <col min="11781" max="11781" width="9.85546875" style="238" customWidth="1"/>
    <col min="11782" max="11782" width="13.85546875" style="238" customWidth="1"/>
    <col min="11783" max="12031" width="9.140625" style="238"/>
    <col min="12032" max="12032" width="3.85546875" style="238" customWidth="1"/>
    <col min="12033" max="12033" width="12" style="238" customWidth="1"/>
    <col min="12034" max="12034" width="40.42578125" style="238" customWidth="1"/>
    <col min="12035" max="12035" width="5.5703125" style="238" customWidth="1"/>
    <col min="12036" max="12036" width="8.5703125" style="238" customWidth="1"/>
    <col min="12037" max="12037" width="9.85546875" style="238" customWidth="1"/>
    <col min="12038" max="12038" width="13.85546875" style="238" customWidth="1"/>
    <col min="12039" max="12287" width="9.140625" style="238"/>
    <col min="12288" max="12288" width="3.85546875" style="238" customWidth="1"/>
    <col min="12289" max="12289" width="12" style="238" customWidth="1"/>
    <col min="12290" max="12290" width="40.42578125" style="238" customWidth="1"/>
    <col min="12291" max="12291" width="5.5703125" style="238" customWidth="1"/>
    <col min="12292" max="12292" width="8.5703125" style="238" customWidth="1"/>
    <col min="12293" max="12293" width="9.85546875" style="238" customWidth="1"/>
    <col min="12294" max="12294" width="13.85546875" style="238" customWidth="1"/>
    <col min="12295" max="12543" width="9.140625" style="238"/>
    <col min="12544" max="12544" width="3.85546875" style="238" customWidth="1"/>
    <col min="12545" max="12545" width="12" style="238" customWidth="1"/>
    <col min="12546" max="12546" width="40.42578125" style="238" customWidth="1"/>
    <col min="12547" max="12547" width="5.5703125" style="238" customWidth="1"/>
    <col min="12548" max="12548" width="8.5703125" style="238" customWidth="1"/>
    <col min="12549" max="12549" width="9.85546875" style="238" customWidth="1"/>
    <col min="12550" max="12550" width="13.85546875" style="238" customWidth="1"/>
    <col min="12551" max="12799" width="9.140625" style="238"/>
    <col min="12800" max="12800" width="3.85546875" style="238" customWidth="1"/>
    <col min="12801" max="12801" width="12" style="238" customWidth="1"/>
    <col min="12802" max="12802" width="40.42578125" style="238" customWidth="1"/>
    <col min="12803" max="12803" width="5.5703125" style="238" customWidth="1"/>
    <col min="12804" max="12804" width="8.5703125" style="238" customWidth="1"/>
    <col min="12805" max="12805" width="9.85546875" style="238" customWidth="1"/>
    <col min="12806" max="12806" width="13.85546875" style="238" customWidth="1"/>
    <col min="12807" max="13055" width="9.140625" style="238"/>
    <col min="13056" max="13056" width="3.85546875" style="238" customWidth="1"/>
    <col min="13057" max="13057" width="12" style="238" customWidth="1"/>
    <col min="13058" max="13058" width="40.42578125" style="238" customWidth="1"/>
    <col min="13059" max="13059" width="5.5703125" style="238" customWidth="1"/>
    <col min="13060" max="13060" width="8.5703125" style="238" customWidth="1"/>
    <col min="13061" max="13061" width="9.85546875" style="238" customWidth="1"/>
    <col min="13062" max="13062" width="13.85546875" style="238" customWidth="1"/>
    <col min="13063" max="13311" width="9.140625" style="238"/>
    <col min="13312" max="13312" width="3.85546875" style="238" customWidth="1"/>
    <col min="13313" max="13313" width="12" style="238" customWidth="1"/>
    <col min="13314" max="13314" width="40.42578125" style="238" customWidth="1"/>
    <col min="13315" max="13315" width="5.5703125" style="238" customWidth="1"/>
    <col min="13316" max="13316" width="8.5703125" style="238" customWidth="1"/>
    <col min="13317" max="13317" width="9.85546875" style="238" customWidth="1"/>
    <col min="13318" max="13318" width="13.85546875" style="238" customWidth="1"/>
    <col min="13319" max="13567" width="9.140625" style="238"/>
    <col min="13568" max="13568" width="3.85546875" style="238" customWidth="1"/>
    <col min="13569" max="13569" width="12" style="238" customWidth="1"/>
    <col min="13570" max="13570" width="40.42578125" style="238" customWidth="1"/>
    <col min="13571" max="13571" width="5.5703125" style="238" customWidth="1"/>
    <col min="13572" max="13572" width="8.5703125" style="238" customWidth="1"/>
    <col min="13573" max="13573" width="9.85546875" style="238" customWidth="1"/>
    <col min="13574" max="13574" width="13.85546875" style="238" customWidth="1"/>
    <col min="13575" max="13823" width="9.140625" style="238"/>
    <col min="13824" max="13824" width="3.85546875" style="238" customWidth="1"/>
    <col min="13825" max="13825" width="12" style="238" customWidth="1"/>
    <col min="13826" max="13826" width="40.42578125" style="238" customWidth="1"/>
    <col min="13827" max="13827" width="5.5703125" style="238" customWidth="1"/>
    <col min="13828" max="13828" width="8.5703125" style="238" customWidth="1"/>
    <col min="13829" max="13829" width="9.85546875" style="238" customWidth="1"/>
    <col min="13830" max="13830" width="13.85546875" style="238" customWidth="1"/>
    <col min="13831" max="14079" width="9.140625" style="238"/>
    <col min="14080" max="14080" width="3.85546875" style="238" customWidth="1"/>
    <col min="14081" max="14081" width="12" style="238" customWidth="1"/>
    <col min="14082" max="14082" width="40.42578125" style="238" customWidth="1"/>
    <col min="14083" max="14083" width="5.5703125" style="238" customWidth="1"/>
    <col min="14084" max="14084" width="8.5703125" style="238" customWidth="1"/>
    <col min="14085" max="14085" width="9.85546875" style="238" customWidth="1"/>
    <col min="14086" max="14086" width="13.85546875" style="238" customWidth="1"/>
    <col min="14087" max="14335" width="9.140625" style="238"/>
    <col min="14336" max="14336" width="3.85546875" style="238" customWidth="1"/>
    <col min="14337" max="14337" width="12" style="238" customWidth="1"/>
    <col min="14338" max="14338" width="40.42578125" style="238" customWidth="1"/>
    <col min="14339" max="14339" width="5.5703125" style="238" customWidth="1"/>
    <col min="14340" max="14340" width="8.5703125" style="238" customWidth="1"/>
    <col min="14341" max="14341" width="9.85546875" style="238" customWidth="1"/>
    <col min="14342" max="14342" width="13.85546875" style="238" customWidth="1"/>
    <col min="14343" max="14591" width="9.140625" style="238"/>
    <col min="14592" max="14592" width="3.85546875" style="238" customWidth="1"/>
    <col min="14593" max="14593" width="12" style="238" customWidth="1"/>
    <col min="14594" max="14594" width="40.42578125" style="238" customWidth="1"/>
    <col min="14595" max="14595" width="5.5703125" style="238" customWidth="1"/>
    <col min="14596" max="14596" width="8.5703125" style="238" customWidth="1"/>
    <col min="14597" max="14597" width="9.85546875" style="238" customWidth="1"/>
    <col min="14598" max="14598" width="13.85546875" style="238" customWidth="1"/>
    <col min="14599" max="14847" width="9.140625" style="238"/>
    <col min="14848" max="14848" width="3.85546875" style="238" customWidth="1"/>
    <col min="14849" max="14849" width="12" style="238" customWidth="1"/>
    <col min="14850" max="14850" width="40.42578125" style="238" customWidth="1"/>
    <col min="14851" max="14851" width="5.5703125" style="238" customWidth="1"/>
    <col min="14852" max="14852" width="8.5703125" style="238" customWidth="1"/>
    <col min="14853" max="14853" width="9.85546875" style="238" customWidth="1"/>
    <col min="14854" max="14854" width="13.85546875" style="238" customWidth="1"/>
    <col min="14855" max="15103" width="9.140625" style="238"/>
    <col min="15104" max="15104" width="3.85546875" style="238" customWidth="1"/>
    <col min="15105" max="15105" width="12" style="238" customWidth="1"/>
    <col min="15106" max="15106" width="40.42578125" style="238" customWidth="1"/>
    <col min="15107" max="15107" width="5.5703125" style="238" customWidth="1"/>
    <col min="15108" max="15108" width="8.5703125" style="238" customWidth="1"/>
    <col min="15109" max="15109" width="9.85546875" style="238" customWidth="1"/>
    <col min="15110" max="15110" width="13.85546875" style="238" customWidth="1"/>
    <col min="15111" max="15359" width="9.140625" style="238"/>
    <col min="15360" max="15360" width="3.85546875" style="238" customWidth="1"/>
    <col min="15361" max="15361" width="12" style="238" customWidth="1"/>
    <col min="15362" max="15362" width="40.42578125" style="238" customWidth="1"/>
    <col min="15363" max="15363" width="5.5703125" style="238" customWidth="1"/>
    <col min="15364" max="15364" width="8.5703125" style="238" customWidth="1"/>
    <col min="15365" max="15365" width="9.85546875" style="238" customWidth="1"/>
    <col min="15366" max="15366" width="13.85546875" style="238" customWidth="1"/>
    <col min="15367" max="15615" width="9.140625" style="238"/>
    <col min="15616" max="15616" width="3.85546875" style="238" customWidth="1"/>
    <col min="15617" max="15617" width="12" style="238" customWidth="1"/>
    <col min="15618" max="15618" width="40.42578125" style="238" customWidth="1"/>
    <col min="15619" max="15619" width="5.5703125" style="238" customWidth="1"/>
    <col min="15620" max="15620" width="8.5703125" style="238" customWidth="1"/>
    <col min="15621" max="15621" width="9.85546875" style="238" customWidth="1"/>
    <col min="15622" max="15622" width="13.85546875" style="238" customWidth="1"/>
    <col min="15623" max="15871" width="9.140625" style="238"/>
    <col min="15872" max="15872" width="3.85546875" style="238" customWidth="1"/>
    <col min="15873" max="15873" width="12" style="238" customWidth="1"/>
    <col min="15874" max="15874" width="40.42578125" style="238" customWidth="1"/>
    <col min="15875" max="15875" width="5.5703125" style="238" customWidth="1"/>
    <col min="15876" max="15876" width="8.5703125" style="238" customWidth="1"/>
    <col min="15877" max="15877" width="9.85546875" style="238" customWidth="1"/>
    <col min="15878" max="15878" width="13.85546875" style="238" customWidth="1"/>
    <col min="15879" max="16127" width="9.140625" style="238"/>
    <col min="16128" max="16128" width="3.85546875" style="238" customWidth="1"/>
    <col min="16129" max="16129" width="12" style="238" customWidth="1"/>
    <col min="16130" max="16130" width="40.42578125" style="238" customWidth="1"/>
    <col min="16131" max="16131" width="5.5703125" style="238" customWidth="1"/>
    <col min="16132" max="16132" width="8.5703125" style="238" customWidth="1"/>
    <col min="16133" max="16133" width="9.85546875" style="238" customWidth="1"/>
    <col min="16134" max="16134" width="13.85546875" style="238" customWidth="1"/>
    <col min="16135" max="16384" width="9.140625" style="238"/>
  </cols>
  <sheetData>
    <row r="1" spans="1:103" ht="15" x14ac:dyDescent="0.25">
      <c r="A1" s="1" t="s">
        <v>289</v>
      </c>
      <c r="B1" s="2"/>
      <c r="C1" s="3"/>
      <c r="D1" s="5" t="s">
        <v>142</v>
      </c>
      <c r="E1" s="6"/>
      <c r="F1" s="263"/>
      <c r="G1" s="212" t="s">
        <v>290</v>
      </c>
    </row>
    <row r="2" spans="1:103" ht="17.25" customHeight="1" x14ac:dyDescent="0.25">
      <c r="A2" s="264" t="s">
        <v>13</v>
      </c>
      <c r="B2" s="13"/>
      <c r="C2" s="14"/>
      <c r="D2" s="16" t="s">
        <v>291</v>
      </c>
      <c r="E2" s="17"/>
      <c r="F2" s="265"/>
      <c r="G2" s="213"/>
    </row>
    <row r="3" spans="1:103" ht="14.25" customHeight="1" x14ac:dyDescent="0.2">
      <c r="A3" s="266" t="s">
        <v>163</v>
      </c>
      <c r="B3" s="267" t="s">
        <v>164</v>
      </c>
      <c r="C3" s="267" t="s">
        <v>165</v>
      </c>
      <c r="D3" s="267" t="s">
        <v>4</v>
      </c>
      <c r="E3" s="267" t="s">
        <v>166</v>
      </c>
      <c r="F3" s="267" t="s">
        <v>167</v>
      </c>
      <c r="G3" s="268" t="s">
        <v>168</v>
      </c>
    </row>
    <row r="4" spans="1:103" ht="13.5" customHeight="1" x14ac:dyDescent="0.25">
      <c r="A4" s="269"/>
      <c r="B4" s="270"/>
      <c r="C4" s="389" t="s">
        <v>419</v>
      </c>
      <c r="D4" s="271"/>
      <c r="E4" s="272"/>
      <c r="F4" s="272"/>
      <c r="G4" s="271"/>
    </row>
    <row r="5" spans="1:103" ht="15" customHeight="1" x14ac:dyDescent="0.2">
      <c r="A5" s="240" t="s">
        <v>169</v>
      </c>
      <c r="B5" s="241" t="s">
        <v>170</v>
      </c>
      <c r="C5" s="242" t="s">
        <v>171</v>
      </c>
      <c r="D5" s="243"/>
      <c r="E5" s="244"/>
      <c r="F5" s="244"/>
      <c r="G5" s="245"/>
      <c r="N5" s="246">
        <v>1</v>
      </c>
    </row>
    <row r="6" spans="1:103" ht="15" x14ac:dyDescent="0.25">
      <c r="A6" s="247">
        <v>1</v>
      </c>
      <c r="B6" s="248" t="s">
        <v>172</v>
      </c>
      <c r="C6" s="249" t="s">
        <v>173</v>
      </c>
      <c r="D6" s="250" t="s">
        <v>174</v>
      </c>
      <c r="E6" s="282">
        <v>5</v>
      </c>
      <c r="F6" s="282"/>
      <c r="G6" s="251">
        <f>E6*F6</f>
        <v>0</v>
      </c>
      <c r="N6" s="246">
        <v>2</v>
      </c>
      <c r="Z6" s="238">
        <v>12</v>
      </c>
      <c r="AA6" s="238">
        <v>0</v>
      </c>
      <c r="AB6" s="238">
        <v>1</v>
      </c>
      <c r="AY6" s="238">
        <v>4</v>
      </c>
      <c r="AZ6" s="238">
        <f>IF(AY6=1,G6,0)</f>
        <v>0</v>
      </c>
      <c r="BA6" s="238">
        <f>IF(AY6=2,G6,0)</f>
        <v>0</v>
      </c>
      <c r="BB6" s="238">
        <f>IF(AY6=3,G6,0)</f>
        <v>0</v>
      </c>
      <c r="BC6" s="238">
        <f>IF(AY6=4,G6,0)</f>
        <v>0</v>
      </c>
      <c r="BD6" s="238">
        <f>IF(AY6=5,G6,0)</f>
        <v>0</v>
      </c>
      <c r="CY6" s="238">
        <v>0</v>
      </c>
    </row>
    <row r="7" spans="1:103" ht="12.75" customHeight="1" x14ac:dyDescent="0.2">
      <c r="A7" s="252"/>
      <c r="B7" s="253"/>
      <c r="C7" s="477" t="s">
        <v>175</v>
      </c>
      <c r="D7" s="477"/>
      <c r="E7" s="283">
        <v>5</v>
      </c>
      <c r="F7" s="284"/>
      <c r="G7" s="254"/>
      <c r="L7" s="246" t="s">
        <v>175</v>
      </c>
      <c r="N7" s="246"/>
    </row>
    <row r="8" spans="1:103" ht="23.25" x14ac:dyDescent="0.25">
      <c r="A8" s="247">
        <v>2</v>
      </c>
      <c r="B8" s="390" t="s">
        <v>172</v>
      </c>
      <c r="C8" s="249" t="s">
        <v>176</v>
      </c>
      <c r="D8" s="250" t="s">
        <v>174</v>
      </c>
      <c r="E8" s="282">
        <v>1</v>
      </c>
      <c r="F8" s="282"/>
      <c r="G8" s="251">
        <f>E8*F8</f>
        <v>0</v>
      </c>
      <c r="N8" s="246">
        <v>2</v>
      </c>
      <c r="Z8" s="238">
        <v>12</v>
      </c>
      <c r="AA8" s="238">
        <v>0</v>
      </c>
      <c r="AB8" s="238">
        <v>2</v>
      </c>
      <c r="AY8" s="238">
        <v>4</v>
      </c>
      <c r="AZ8" s="238">
        <f>IF(AY8=1,G8,0)</f>
        <v>0</v>
      </c>
      <c r="BA8" s="238">
        <f>IF(AY8=2,G8,0)</f>
        <v>0</v>
      </c>
      <c r="BB8" s="238">
        <f>IF(AY8=3,G8,0)</f>
        <v>0</v>
      </c>
      <c r="BC8" s="238">
        <f>IF(AY8=4,G8,0)</f>
        <v>0</v>
      </c>
      <c r="BD8" s="238">
        <f>IF(AY8=5,G8,0)</f>
        <v>0</v>
      </c>
      <c r="CY8" s="238">
        <v>0</v>
      </c>
    </row>
    <row r="9" spans="1:103" ht="12.75" customHeight="1" x14ac:dyDescent="0.2">
      <c r="A9" s="252"/>
      <c r="B9" s="391"/>
      <c r="C9" s="477" t="s">
        <v>177</v>
      </c>
      <c r="D9" s="477"/>
      <c r="E9" s="283">
        <v>1</v>
      </c>
      <c r="F9" s="284"/>
      <c r="G9" s="254"/>
      <c r="L9" s="246" t="s">
        <v>177</v>
      </c>
      <c r="N9" s="246"/>
    </row>
    <row r="10" spans="1:103" ht="23.25" x14ac:dyDescent="0.25">
      <c r="A10" s="247">
        <v>3</v>
      </c>
      <c r="B10" s="390" t="s">
        <v>178</v>
      </c>
      <c r="C10" s="249" t="s">
        <v>179</v>
      </c>
      <c r="D10" s="250" t="s">
        <v>25</v>
      </c>
      <c r="E10" s="282">
        <v>2</v>
      </c>
      <c r="F10" s="282"/>
      <c r="G10" s="251">
        <f>E10*F10</f>
        <v>0</v>
      </c>
      <c r="N10" s="246">
        <v>2</v>
      </c>
      <c r="Z10" s="238">
        <v>12</v>
      </c>
      <c r="AA10" s="238">
        <v>0</v>
      </c>
      <c r="AB10" s="238">
        <v>3</v>
      </c>
      <c r="AY10" s="238">
        <v>4</v>
      </c>
      <c r="AZ10" s="238">
        <f>IF(AY10=1,G10,0)</f>
        <v>0</v>
      </c>
      <c r="BA10" s="238">
        <f>IF(AY10=2,G10,0)</f>
        <v>0</v>
      </c>
      <c r="BB10" s="238">
        <f>IF(AY10=3,G10,0)</f>
        <v>0</v>
      </c>
      <c r="BC10" s="238">
        <f>IF(AY10=4,G10,0)</f>
        <v>0</v>
      </c>
      <c r="BD10" s="238">
        <f>IF(AY10=5,G10,0)</f>
        <v>0</v>
      </c>
      <c r="CY10" s="238">
        <v>0</v>
      </c>
    </row>
    <row r="11" spans="1:103" ht="12.75" customHeight="1" x14ac:dyDescent="0.2">
      <c r="A11" s="252"/>
      <c r="B11" s="391"/>
      <c r="C11" s="477" t="s">
        <v>180</v>
      </c>
      <c r="D11" s="477"/>
      <c r="E11" s="283">
        <v>2</v>
      </c>
      <c r="F11" s="284"/>
      <c r="G11" s="254"/>
      <c r="L11" s="246" t="s">
        <v>180</v>
      </c>
      <c r="N11" s="246"/>
    </row>
    <row r="12" spans="1:103" ht="15" x14ac:dyDescent="0.25">
      <c r="A12" s="247">
        <v>4</v>
      </c>
      <c r="B12" s="390" t="s">
        <v>181</v>
      </c>
      <c r="C12" s="249" t="s">
        <v>182</v>
      </c>
      <c r="D12" s="250" t="s">
        <v>174</v>
      </c>
      <c r="E12" s="282">
        <v>3</v>
      </c>
      <c r="F12" s="282"/>
      <c r="G12" s="251">
        <f>E12*F12</f>
        <v>0</v>
      </c>
      <c r="N12" s="246">
        <v>2</v>
      </c>
      <c r="Z12" s="238">
        <v>12</v>
      </c>
      <c r="AA12" s="238">
        <v>0</v>
      </c>
      <c r="AB12" s="238">
        <v>4</v>
      </c>
      <c r="AY12" s="238">
        <v>4</v>
      </c>
      <c r="AZ12" s="238">
        <f>IF(AY12=1,G12,0)</f>
        <v>0</v>
      </c>
      <c r="BA12" s="238">
        <f>IF(AY12=2,G12,0)</f>
        <v>0</v>
      </c>
      <c r="BB12" s="238">
        <f>IF(AY12=3,G12,0)</f>
        <v>0</v>
      </c>
      <c r="BC12" s="238">
        <f>IF(AY12=4,G12,0)</f>
        <v>0</v>
      </c>
      <c r="BD12" s="238">
        <f>IF(AY12=5,G12,0)</f>
        <v>0</v>
      </c>
      <c r="CY12" s="238">
        <v>0</v>
      </c>
    </row>
    <row r="13" spans="1:103" ht="12.75" customHeight="1" x14ac:dyDescent="0.2">
      <c r="A13" s="252"/>
      <c r="B13" s="391"/>
      <c r="C13" s="477" t="s">
        <v>183</v>
      </c>
      <c r="D13" s="477"/>
      <c r="E13" s="283">
        <v>3</v>
      </c>
      <c r="F13" s="284"/>
      <c r="G13" s="254"/>
      <c r="L13" s="246" t="s">
        <v>183</v>
      </c>
      <c r="N13" s="246"/>
    </row>
    <row r="14" spans="1:103" ht="23.25" x14ac:dyDescent="0.25">
      <c r="A14" s="247">
        <v>5</v>
      </c>
      <c r="B14" s="390" t="s">
        <v>181</v>
      </c>
      <c r="C14" s="249" t="s">
        <v>184</v>
      </c>
      <c r="D14" s="250" t="s">
        <v>174</v>
      </c>
      <c r="E14" s="282">
        <v>1</v>
      </c>
      <c r="F14" s="282"/>
      <c r="G14" s="251">
        <f>E14*F14</f>
        <v>0</v>
      </c>
      <c r="N14" s="246">
        <v>2</v>
      </c>
      <c r="Z14" s="238">
        <v>12</v>
      </c>
      <c r="AA14" s="238">
        <v>0</v>
      </c>
      <c r="AB14" s="238">
        <v>5</v>
      </c>
      <c r="AY14" s="238">
        <v>4</v>
      </c>
      <c r="AZ14" s="238">
        <f>IF(AY14=1,G14,0)</f>
        <v>0</v>
      </c>
      <c r="BA14" s="238">
        <f>IF(AY14=2,G14,0)</f>
        <v>0</v>
      </c>
      <c r="BB14" s="238">
        <f>IF(AY14=3,G14,0)</f>
        <v>0</v>
      </c>
      <c r="BC14" s="238">
        <f>IF(AY14=4,G14,0)</f>
        <v>0</v>
      </c>
      <c r="BD14" s="238">
        <f>IF(AY14=5,G14,0)</f>
        <v>0</v>
      </c>
      <c r="CY14" s="238">
        <v>0</v>
      </c>
    </row>
    <row r="15" spans="1:103" ht="12.75" customHeight="1" x14ac:dyDescent="0.2">
      <c r="A15" s="252"/>
      <c r="B15" s="391"/>
      <c r="C15" s="477" t="s">
        <v>177</v>
      </c>
      <c r="D15" s="477"/>
      <c r="E15" s="283">
        <v>1</v>
      </c>
      <c r="F15" s="284"/>
      <c r="G15" s="254"/>
      <c r="L15" s="246" t="s">
        <v>177</v>
      </c>
      <c r="N15" s="246"/>
    </row>
    <row r="16" spans="1:103" ht="15" x14ac:dyDescent="0.25">
      <c r="A16" s="247">
        <v>6</v>
      </c>
      <c r="B16" s="390" t="s">
        <v>185</v>
      </c>
      <c r="C16" s="249" t="s">
        <v>186</v>
      </c>
      <c r="D16" s="250" t="s">
        <v>174</v>
      </c>
      <c r="E16" s="282">
        <v>12</v>
      </c>
      <c r="F16" s="282"/>
      <c r="G16" s="251">
        <f>E16*F16</f>
        <v>0</v>
      </c>
      <c r="N16" s="246">
        <v>2</v>
      </c>
      <c r="Z16" s="238">
        <v>12</v>
      </c>
      <c r="AA16" s="238">
        <v>0</v>
      </c>
      <c r="AB16" s="238">
        <v>6</v>
      </c>
      <c r="AY16" s="238">
        <v>4</v>
      </c>
      <c r="AZ16" s="238">
        <f>IF(AY16=1,G16,0)</f>
        <v>0</v>
      </c>
      <c r="BA16" s="238">
        <f>IF(AY16=2,G16,0)</f>
        <v>0</v>
      </c>
      <c r="BB16" s="238">
        <f>IF(AY16=3,G16,0)</f>
        <v>0</v>
      </c>
      <c r="BC16" s="238">
        <f>IF(AY16=4,G16,0)</f>
        <v>0</v>
      </c>
      <c r="BD16" s="238">
        <f>IF(AY16=5,G16,0)</f>
        <v>0</v>
      </c>
      <c r="CY16" s="238">
        <v>0</v>
      </c>
    </row>
    <row r="17" spans="1:103" ht="12.75" customHeight="1" x14ac:dyDescent="0.2">
      <c r="A17" s="252"/>
      <c r="B17" s="391"/>
      <c r="C17" s="477" t="s">
        <v>187</v>
      </c>
      <c r="D17" s="477"/>
      <c r="E17" s="283">
        <v>12</v>
      </c>
      <c r="F17" s="284"/>
      <c r="G17" s="254"/>
      <c r="L17" s="246" t="s">
        <v>187</v>
      </c>
      <c r="N17" s="246"/>
    </row>
    <row r="18" spans="1:103" ht="15" x14ac:dyDescent="0.25">
      <c r="A18" s="247">
        <v>7</v>
      </c>
      <c r="B18" s="390" t="s">
        <v>188</v>
      </c>
      <c r="C18" s="249" t="s">
        <v>189</v>
      </c>
      <c r="D18" s="250" t="s">
        <v>174</v>
      </c>
      <c r="E18" s="282">
        <v>1</v>
      </c>
      <c r="F18" s="282"/>
      <c r="G18" s="251">
        <f>E18*F18</f>
        <v>0</v>
      </c>
      <c r="N18" s="246">
        <v>2</v>
      </c>
      <c r="Z18" s="238">
        <v>12</v>
      </c>
      <c r="AA18" s="238">
        <v>0</v>
      </c>
      <c r="AB18" s="238">
        <v>7</v>
      </c>
      <c r="AY18" s="238">
        <v>4</v>
      </c>
      <c r="AZ18" s="238">
        <f>IF(AY18=1,G18,0)</f>
        <v>0</v>
      </c>
      <c r="BA18" s="238">
        <f>IF(AY18=2,G18,0)</f>
        <v>0</v>
      </c>
      <c r="BB18" s="238">
        <f>IF(AY18=3,G18,0)</f>
        <v>0</v>
      </c>
      <c r="BC18" s="238">
        <f>IF(AY18=4,G18,0)</f>
        <v>0</v>
      </c>
      <c r="BD18" s="238">
        <f>IF(AY18=5,G18,0)</f>
        <v>0</v>
      </c>
      <c r="CY18" s="238">
        <v>0</v>
      </c>
    </row>
    <row r="19" spans="1:103" ht="12.75" customHeight="1" x14ac:dyDescent="0.2">
      <c r="A19" s="252"/>
      <c r="B19" s="391"/>
      <c r="C19" s="477" t="s">
        <v>177</v>
      </c>
      <c r="D19" s="477"/>
      <c r="E19" s="283">
        <v>1</v>
      </c>
      <c r="F19" s="284"/>
      <c r="G19" s="254"/>
      <c r="L19" s="246" t="s">
        <v>177</v>
      </c>
      <c r="N19" s="246"/>
    </row>
    <row r="20" spans="1:103" ht="15" x14ac:dyDescent="0.25">
      <c r="A20" s="247">
        <v>8</v>
      </c>
      <c r="B20" s="390" t="s">
        <v>190</v>
      </c>
      <c r="C20" s="249" t="s">
        <v>191</v>
      </c>
      <c r="D20" s="250" t="s">
        <v>174</v>
      </c>
      <c r="E20" s="282">
        <v>1</v>
      </c>
      <c r="F20" s="282"/>
      <c r="G20" s="251">
        <f>E20*F20</f>
        <v>0</v>
      </c>
      <c r="N20" s="246">
        <v>2</v>
      </c>
      <c r="Z20" s="238">
        <v>12</v>
      </c>
      <c r="AA20" s="238">
        <v>1</v>
      </c>
      <c r="AB20" s="238">
        <v>8</v>
      </c>
      <c r="AY20" s="238">
        <v>3</v>
      </c>
      <c r="AZ20" s="238">
        <f>IF(AY20=1,G20,0)</f>
        <v>0</v>
      </c>
      <c r="BA20" s="238">
        <f>IF(AY20=2,G20,0)</f>
        <v>0</v>
      </c>
      <c r="BB20" s="238">
        <f>IF(AY20=3,G20,0)</f>
        <v>0</v>
      </c>
      <c r="BC20" s="238">
        <f>IF(AY20=4,G20,0)</f>
        <v>0</v>
      </c>
      <c r="BD20" s="238">
        <f>IF(AY20=5,G20,0)</f>
        <v>0</v>
      </c>
      <c r="CY20" s="238">
        <v>0</v>
      </c>
    </row>
    <row r="21" spans="1:103" ht="23.25" x14ac:dyDescent="0.25">
      <c r="A21" s="247">
        <v>9</v>
      </c>
      <c r="B21" s="390" t="s">
        <v>192</v>
      </c>
      <c r="C21" s="249" t="s">
        <v>193</v>
      </c>
      <c r="D21" s="250" t="s">
        <v>174</v>
      </c>
      <c r="E21" s="282">
        <v>1</v>
      </c>
      <c r="F21" s="282"/>
      <c r="G21" s="251">
        <f>E21*F21</f>
        <v>0</v>
      </c>
      <c r="N21" s="246">
        <v>2</v>
      </c>
      <c r="Z21" s="238">
        <v>12</v>
      </c>
      <c r="AA21" s="238">
        <v>0</v>
      </c>
      <c r="AB21" s="238">
        <v>9</v>
      </c>
      <c r="AY21" s="238">
        <v>4</v>
      </c>
      <c r="AZ21" s="238">
        <f>IF(AY21=1,G21,0)</f>
        <v>0</v>
      </c>
      <c r="BA21" s="238">
        <f>IF(AY21=2,G21,0)</f>
        <v>0</v>
      </c>
      <c r="BB21" s="238">
        <f>IF(AY21=3,G21,0)</f>
        <v>0</v>
      </c>
      <c r="BC21" s="238">
        <f>IF(AY21=4,G21,0)</f>
        <v>0</v>
      </c>
      <c r="BD21" s="238">
        <f>IF(AY21=5,G21,0)</f>
        <v>0</v>
      </c>
      <c r="CY21" s="238">
        <v>0</v>
      </c>
    </row>
    <row r="22" spans="1:103" ht="23.25" x14ac:dyDescent="0.25">
      <c r="A22" s="247">
        <v>10</v>
      </c>
      <c r="B22" s="390" t="s">
        <v>194</v>
      </c>
      <c r="C22" s="249" t="s">
        <v>195</v>
      </c>
      <c r="D22" s="250" t="s">
        <v>174</v>
      </c>
      <c r="E22" s="282">
        <v>3</v>
      </c>
      <c r="F22" s="282"/>
      <c r="G22" s="251">
        <f>E22*F22</f>
        <v>0</v>
      </c>
      <c r="N22" s="246">
        <v>2</v>
      </c>
      <c r="Z22" s="238">
        <v>12</v>
      </c>
      <c r="AA22" s="238">
        <v>0</v>
      </c>
      <c r="AB22" s="238">
        <v>10</v>
      </c>
      <c r="AY22" s="238">
        <v>4</v>
      </c>
      <c r="AZ22" s="238">
        <f>IF(AY22=1,G22,0)</f>
        <v>0</v>
      </c>
      <c r="BA22" s="238">
        <f>IF(AY22=2,G22,0)</f>
        <v>0</v>
      </c>
      <c r="BB22" s="238">
        <f>IF(AY22=3,G22,0)</f>
        <v>0</v>
      </c>
      <c r="BC22" s="238">
        <f>IF(AY22=4,G22,0)</f>
        <v>0</v>
      </c>
      <c r="BD22" s="238">
        <f>IF(AY22=5,G22,0)</f>
        <v>0</v>
      </c>
      <c r="CY22" s="238">
        <v>0</v>
      </c>
    </row>
    <row r="23" spans="1:103" ht="12.75" customHeight="1" x14ac:dyDescent="0.2">
      <c r="A23" s="252"/>
      <c r="B23" s="391"/>
      <c r="C23" s="477" t="s">
        <v>183</v>
      </c>
      <c r="D23" s="477"/>
      <c r="E23" s="283">
        <v>3</v>
      </c>
      <c r="F23" s="284"/>
      <c r="G23" s="254"/>
      <c r="L23" s="246" t="s">
        <v>183</v>
      </c>
      <c r="N23" s="246"/>
    </row>
    <row r="24" spans="1:103" ht="23.25" x14ac:dyDescent="0.25">
      <c r="A24" s="247">
        <v>11</v>
      </c>
      <c r="B24" s="390" t="s">
        <v>196</v>
      </c>
      <c r="C24" s="249" t="s">
        <v>197</v>
      </c>
      <c r="D24" s="250" t="s">
        <v>174</v>
      </c>
      <c r="E24" s="282">
        <v>2</v>
      </c>
      <c r="F24" s="282"/>
      <c r="G24" s="251">
        <f>E24*F24</f>
        <v>0</v>
      </c>
      <c r="N24" s="246">
        <v>2</v>
      </c>
      <c r="Z24" s="238">
        <v>12</v>
      </c>
      <c r="AA24" s="238">
        <v>1</v>
      </c>
      <c r="AB24" s="238">
        <v>11</v>
      </c>
      <c r="AY24" s="238">
        <v>3</v>
      </c>
      <c r="AZ24" s="238">
        <f>IF(AY24=1,G24,0)</f>
        <v>0</v>
      </c>
      <c r="BA24" s="238">
        <f>IF(AY24=2,G24,0)</f>
        <v>0</v>
      </c>
      <c r="BB24" s="238">
        <f>IF(AY24=3,G24,0)</f>
        <v>0</v>
      </c>
      <c r="BC24" s="238">
        <f>IF(AY24=4,G24,0)</f>
        <v>0</v>
      </c>
      <c r="BD24" s="238">
        <f>IF(AY24=5,G24,0)</f>
        <v>0</v>
      </c>
      <c r="CY24" s="238">
        <v>5.1499999999999997E-2</v>
      </c>
    </row>
    <row r="25" spans="1:103" ht="15" x14ac:dyDescent="0.25">
      <c r="A25" s="247">
        <v>12</v>
      </c>
      <c r="B25" s="390" t="s">
        <v>198</v>
      </c>
      <c r="C25" s="249" t="s">
        <v>199</v>
      </c>
      <c r="D25" s="250" t="s">
        <v>174</v>
      </c>
      <c r="E25" s="282">
        <v>8</v>
      </c>
      <c r="F25" s="282"/>
      <c r="G25" s="251">
        <f>E25*F25</f>
        <v>0</v>
      </c>
      <c r="N25" s="246">
        <v>2</v>
      </c>
      <c r="Z25" s="238">
        <v>12</v>
      </c>
      <c r="AA25" s="238">
        <v>0</v>
      </c>
      <c r="AB25" s="238">
        <v>12</v>
      </c>
      <c r="AY25" s="238">
        <v>4</v>
      </c>
      <c r="AZ25" s="238">
        <f>IF(AY25=1,G25,0)</f>
        <v>0</v>
      </c>
      <c r="BA25" s="238">
        <f>IF(AY25=2,G25,0)</f>
        <v>0</v>
      </c>
      <c r="BB25" s="238">
        <f>IF(AY25=3,G25,0)</f>
        <v>0</v>
      </c>
      <c r="BC25" s="238">
        <f>IF(AY25=4,G25,0)</f>
        <v>0</v>
      </c>
      <c r="BD25" s="238">
        <f>IF(AY25=5,G25,0)</f>
        <v>0</v>
      </c>
      <c r="CY25" s="238">
        <v>0</v>
      </c>
    </row>
    <row r="26" spans="1:103" ht="12.75" customHeight="1" x14ac:dyDescent="0.2">
      <c r="A26" s="252"/>
      <c r="B26" s="391"/>
      <c r="C26" s="477" t="s">
        <v>200</v>
      </c>
      <c r="D26" s="477"/>
      <c r="E26" s="283">
        <v>8</v>
      </c>
      <c r="F26" s="284"/>
      <c r="G26" s="254"/>
      <c r="L26" s="246" t="s">
        <v>200</v>
      </c>
      <c r="N26" s="246"/>
    </row>
    <row r="27" spans="1:103" ht="15" x14ac:dyDescent="0.25">
      <c r="A27" s="247">
        <v>13</v>
      </c>
      <c r="B27" s="390" t="s">
        <v>201</v>
      </c>
      <c r="C27" s="249" t="s">
        <v>202</v>
      </c>
      <c r="D27" s="250" t="s">
        <v>174</v>
      </c>
      <c r="E27" s="282">
        <v>8</v>
      </c>
      <c r="F27" s="282"/>
      <c r="G27" s="251">
        <f>E27*F27</f>
        <v>0</v>
      </c>
      <c r="N27" s="246">
        <v>2</v>
      </c>
      <c r="Z27" s="238">
        <v>12</v>
      </c>
      <c r="AA27" s="238">
        <v>1</v>
      </c>
      <c r="AB27" s="238">
        <v>13</v>
      </c>
      <c r="AY27" s="238">
        <v>3</v>
      </c>
      <c r="AZ27" s="238">
        <f>IF(AY27=1,G27,0)</f>
        <v>0</v>
      </c>
      <c r="BA27" s="238">
        <f>IF(AY27=2,G27,0)</f>
        <v>0</v>
      </c>
      <c r="BB27" s="238">
        <f>IF(AY27=3,G27,0)</f>
        <v>0</v>
      </c>
      <c r="BC27" s="238">
        <f>IF(AY27=4,G27,0)</f>
        <v>0</v>
      </c>
      <c r="BD27" s="238">
        <f>IF(AY27=5,G27,0)</f>
        <v>0</v>
      </c>
      <c r="CY27" s="238">
        <v>0</v>
      </c>
    </row>
    <row r="28" spans="1:103" ht="15" x14ac:dyDescent="0.25">
      <c r="A28" s="247">
        <v>14</v>
      </c>
      <c r="B28" s="390" t="s">
        <v>203</v>
      </c>
      <c r="C28" s="249" t="s">
        <v>204</v>
      </c>
      <c r="D28" s="250" t="s">
        <v>25</v>
      </c>
      <c r="E28" s="282">
        <v>9</v>
      </c>
      <c r="F28" s="282"/>
      <c r="G28" s="251">
        <f>E28*F28</f>
        <v>0</v>
      </c>
      <c r="N28" s="246">
        <v>2</v>
      </c>
      <c r="Z28" s="238">
        <v>12</v>
      </c>
      <c r="AA28" s="238">
        <v>0</v>
      </c>
      <c r="AB28" s="238">
        <v>14</v>
      </c>
      <c r="AY28" s="238">
        <v>4</v>
      </c>
      <c r="AZ28" s="238">
        <f>IF(AY28=1,G28,0)</f>
        <v>0</v>
      </c>
      <c r="BA28" s="238">
        <f>IF(AY28=2,G28,0)</f>
        <v>0</v>
      </c>
      <c r="BB28" s="238">
        <f>IF(AY28=3,G28,0)</f>
        <v>0</v>
      </c>
      <c r="BC28" s="238">
        <f>IF(AY28=4,G28,0)</f>
        <v>0</v>
      </c>
      <c r="BD28" s="238">
        <f>IF(AY28=5,G28,0)</f>
        <v>0</v>
      </c>
      <c r="CY28" s="238">
        <v>0</v>
      </c>
    </row>
    <row r="29" spans="1:103" ht="12.75" customHeight="1" x14ac:dyDescent="0.2">
      <c r="A29" s="252"/>
      <c r="B29" s="391"/>
      <c r="C29" s="477" t="s">
        <v>205</v>
      </c>
      <c r="D29" s="477"/>
      <c r="E29" s="283">
        <v>9</v>
      </c>
      <c r="F29" s="284"/>
      <c r="G29" s="254"/>
      <c r="L29" s="246" t="s">
        <v>205</v>
      </c>
      <c r="N29" s="246"/>
    </row>
    <row r="30" spans="1:103" ht="15" x14ac:dyDescent="0.25">
      <c r="A30" s="247">
        <v>15</v>
      </c>
      <c r="B30" s="390" t="s">
        <v>206</v>
      </c>
      <c r="C30" s="249" t="s">
        <v>207</v>
      </c>
      <c r="D30" s="250" t="s">
        <v>25</v>
      </c>
      <c r="E30" s="282">
        <v>9</v>
      </c>
      <c r="F30" s="282"/>
      <c r="G30" s="251">
        <f>E30*F30</f>
        <v>0</v>
      </c>
      <c r="N30" s="246">
        <v>2</v>
      </c>
      <c r="Z30" s="238">
        <v>12</v>
      </c>
      <c r="AA30" s="238">
        <v>1</v>
      </c>
      <c r="AB30" s="238">
        <v>15</v>
      </c>
      <c r="AY30" s="238">
        <v>3</v>
      </c>
      <c r="AZ30" s="238">
        <f>IF(AY30=1,G30,0)</f>
        <v>0</v>
      </c>
      <c r="BA30" s="238">
        <f>IF(AY30=2,G30,0)</f>
        <v>0</v>
      </c>
      <c r="BB30" s="238">
        <f>IF(AY30=3,G30,0)</f>
        <v>0</v>
      </c>
      <c r="BC30" s="238">
        <f>IF(AY30=4,G30,0)</f>
        <v>0</v>
      </c>
      <c r="BD30" s="238">
        <f>IF(AY30=5,G30,0)</f>
        <v>0</v>
      </c>
      <c r="CY30" s="238">
        <v>1E-3</v>
      </c>
    </row>
    <row r="31" spans="1:103" ht="15" x14ac:dyDescent="0.25">
      <c r="A31" s="247">
        <v>16</v>
      </c>
      <c r="B31" s="390" t="s">
        <v>203</v>
      </c>
      <c r="C31" s="249" t="s">
        <v>204</v>
      </c>
      <c r="D31" s="250" t="s">
        <v>25</v>
      </c>
      <c r="E31" s="282">
        <v>192</v>
      </c>
      <c r="F31" s="282"/>
      <c r="G31" s="251">
        <f>E31*F31</f>
        <v>0</v>
      </c>
      <c r="N31" s="246">
        <v>2</v>
      </c>
      <c r="Z31" s="238">
        <v>12</v>
      </c>
      <c r="AA31" s="238">
        <v>0</v>
      </c>
      <c r="AB31" s="238">
        <v>16</v>
      </c>
      <c r="AY31" s="238">
        <v>4</v>
      </c>
      <c r="AZ31" s="238">
        <f>IF(AY31=1,G31,0)</f>
        <v>0</v>
      </c>
      <c r="BA31" s="238">
        <f>IF(AY31=2,G31,0)</f>
        <v>0</v>
      </c>
      <c r="BB31" s="238">
        <f>IF(AY31=3,G31,0)</f>
        <v>0</v>
      </c>
      <c r="BC31" s="238">
        <f>IF(AY31=4,G31,0)</f>
        <v>0</v>
      </c>
      <c r="BD31" s="238">
        <f>IF(AY31=5,G31,0)</f>
        <v>0</v>
      </c>
      <c r="CY31" s="238">
        <v>0</v>
      </c>
    </row>
    <row r="32" spans="1:103" ht="12.75" customHeight="1" x14ac:dyDescent="0.2">
      <c r="A32" s="252"/>
      <c r="B32" s="391"/>
      <c r="C32" s="477" t="s">
        <v>208</v>
      </c>
      <c r="D32" s="477"/>
      <c r="E32" s="283">
        <v>192</v>
      </c>
      <c r="F32" s="284"/>
      <c r="G32" s="254"/>
      <c r="L32" s="246" t="s">
        <v>208</v>
      </c>
      <c r="N32" s="246"/>
    </row>
    <row r="33" spans="1:103" ht="15" x14ac:dyDescent="0.25">
      <c r="A33" s="247">
        <v>17</v>
      </c>
      <c r="B33" s="390" t="s">
        <v>209</v>
      </c>
      <c r="C33" s="249" t="s">
        <v>210</v>
      </c>
      <c r="D33" s="250" t="s">
        <v>25</v>
      </c>
      <c r="E33" s="282">
        <v>192</v>
      </c>
      <c r="F33" s="282"/>
      <c r="G33" s="251">
        <f>E33*F33</f>
        <v>0</v>
      </c>
      <c r="N33" s="246">
        <v>2</v>
      </c>
      <c r="Z33" s="238">
        <v>12</v>
      </c>
      <c r="AA33" s="238">
        <v>1</v>
      </c>
      <c r="AB33" s="238">
        <v>17</v>
      </c>
      <c r="AY33" s="238">
        <v>3</v>
      </c>
      <c r="AZ33" s="238">
        <f>IF(AY33=1,G33,0)</f>
        <v>0</v>
      </c>
      <c r="BA33" s="238">
        <f>IF(AY33=2,G33,0)</f>
        <v>0</v>
      </c>
      <c r="BB33" s="238">
        <f>IF(AY33=3,G33,0)</f>
        <v>0</v>
      </c>
      <c r="BC33" s="238">
        <f>IF(AY33=4,G33,0)</f>
        <v>0</v>
      </c>
      <c r="BD33" s="238">
        <f>IF(AY33=5,G33,0)</f>
        <v>0</v>
      </c>
      <c r="CY33" s="238">
        <v>1E-3</v>
      </c>
    </row>
    <row r="34" spans="1:103" ht="15" x14ac:dyDescent="0.25">
      <c r="A34" s="247">
        <v>18</v>
      </c>
      <c r="B34" s="390" t="s">
        <v>211</v>
      </c>
      <c r="C34" s="249" t="s">
        <v>212</v>
      </c>
      <c r="D34" s="250" t="s">
        <v>174</v>
      </c>
      <c r="E34" s="282">
        <v>10</v>
      </c>
      <c r="F34" s="282"/>
      <c r="G34" s="251">
        <f>E34*F34</f>
        <v>0</v>
      </c>
      <c r="N34" s="246">
        <v>2</v>
      </c>
      <c r="Z34" s="238">
        <v>12</v>
      </c>
      <c r="AA34" s="238">
        <v>0</v>
      </c>
      <c r="AB34" s="238">
        <v>18</v>
      </c>
      <c r="AY34" s="238">
        <v>4</v>
      </c>
      <c r="AZ34" s="238">
        <f>IF(AY34=1,G34,0)</f>
        <v>0</v>
      </c>
      <c r="BA34" s="238">
        <f>IF(AY34=2,G34,0)</f>
        <v>0</v>
      </c>
      <c r="BB34" s="238">
        <f>IF(AY34=3,G34,0)</f>
        <v>0</v>
      </c>
      <c r="BC34" s="238">
        <f>IF(AY34=4,G34,0)</f>
        <v>0</v>
      </c>
      <c r="BD34" s="238">
        <f>IF(AY34=5,G34,0)</f>
        <v>0</v>
      </c>
      <c r="CY34" s="238">
        <v>0</v>
      </c>
    </row>
    <row r="35" spans="1:103" ht="12.75" customHeight="1" x14ac:dyDescent="0.2">
      <c r="A35" s="252"/>
      <c r="B35" s="391"/>
      <c r="C35" s="477" t="s">
        <v>213</v>
      </c>
      <c r="D35" s="477"/>
      <c r="E35" s="283">
        <v>10</v>
      </c>
      <c r="F35" s="284"/>
      <c r="G35" s="254"/>
      <c r="L35" s="246" t="s">
        <v>213</v>
      </c>
      <c r="N35" s="246"/>
    </row>
    <row r="36" spans="1:103" ht="15" x14ac:dyDescent="0.25">
      <c r="A36" s="247">
        <v>19</v>
      </c>
      <c r="B36" s="390" t="s">
        <v>214</v>
      </c>
      <c r="C36" s="249" t="s">
        <v>215</v>
      </c>
      <c r="D36" s="250" t="s">
        <v>174</v>
      </c>
      <c r="E36" s="282">
        <v>10</v>
      </c>
      <c r="F36" s="282"/>
      <c r="G36" s="251">
        <f>E36*F36</f>
        <v>0</v>
      </c>
      <c r="N36" s="246">
        <v>2</v>
      </c>
      <c r="Z36" s="238">
        <v>12</v>
      </c>
      <c r="AA36" s="238">
        <v>1</v>
      </c>
      <c r="AB36" s="238">
        <v>19</v>
      </c>
      <c r="AY36" s="238">
        <v>3</v>
      </c>
      <c r="AZ36" s="238">
        <f>IF(AY36=1,G36,0)</f>
        <v>0</v>
      </c>
      <c r="BA36" s="238">
        <f>IF(AY36=2,G36,0)</f>
        <v>0</v>
      </c>
      <c r="BB36" s="238">
        <f>IF(AY36=3,G36,0)</f>
        <v>0</v>
      </c>
      <c r="BC36" s="238">
        <f>IF(AY36=4,G36,0)</f>
        <v>0</v>
      </c>
      <c r="BD36" s="238">
        <f>IF(AY36=5,G36,0)</f>
        <v>0</v>
      </c>
      <c r="CY36" s="238">
        <v>2.9999999999999997E-4</v>
      </c>
    </row>
    <row r="37" spans="1:103" ht="15" x14ac:dyDescent="0.25">
      <c r="A37" s="247">
        <v>20</v>
      </c>
      <c r="B37" s="390" t="s">
        <v>211</v>
      </c>
      <c r="C37" s="249" t="s">
        <v>212</v>
      </c>
      <c r="D37" s="250" t="s">
        <v>174</v>
      </c>
      <c r="E37" s="282">
        <v>3</v>
      </c>
      <c r="F37" s="282"/>
      <c r="G37" s="251">
        <f>E37*F37</f>
        <v>0</v>
      </c>
      <c r="N37" s="246">
        <v>2</v>
      </c>
      <c r="Z37" s="238">
        <v>12</v>
      </c>
      <c r="AA37" s="238">
        <v>0</v>
      </c>
      <c r="AB37" s="238">
        <v>20</v>
      </c>
      <c r="AY37" s="238">
        <v>4</v>
      </c>
      <c r="AZ37" s="238">
        <f>IF(AY37=1,G37,0)</f>
        <v>0</v>
      </c>
      <c r="BA37" s="238">
        <f>IF(AY37=2,G37,0)</f>
        <v>0</v>
      </c>
      <c r="BB37" s="238">
        <f>IF(AY37=3,G37,0)</f>
        <v>0</v>
      </c>
      <c r="BC37" s="238">
        <f>IF(AY37=4,G37,0)</f>
        <v>0</v>
      </c>
      <c r="BD37" s="238">
        <f>IF(AY37=5,G37,0)</f>
        <v>0</v>
      </c>
      <c r="CY37" s="238">
        <v>0</v>
      </c>
    </row>
    <row r="38" spans="1:103" ht="12.75" customHeight="1" x14ac:dyDescent="0.2">
      <c r="A38" s="252"/>
      <c r="B38" s="391"/>
      <c r="C38" s="477" t="s">
        <v>183</v>
      </c>
      <c r="D38" s="477"/>
      <c r="E38" s="283">
        <v>3</v>
      </c>
      <c r="F38" s="284"/>
      <c r="G38" s="254"/>
      <c r="L38" s="246" t="s">
        <v>183</v>
      </c>
      <c r="N38" s="246"/>
    </row>
    <row r="39" spans="1:103" ht="15" x14ac:dyDescent="0.25">
      <c r="A39" s="247">
        <v>21</v>
      </c>
      <c r="B39" s="390" t="s">
        <v>216</v>
      </c>
      <c r="C39" s="249" t="s">
        <v>217</v>
      </c>
      <c r="D39" s="250" t="s">
        <v>174</v>
      </c>
      <c r="E39" s="282">
        <v>3</v>
      </c>
      <c r="F39" s="282"/>
      <c r="G39" s="251">
        <f>E39*F39</f>
        <v>0</v>
      </c>
      <c r="N39" s="246">
        <v>2</v>
      </c>
      <c r="Z39" s="238">
        <v>12</v>
      </c>
      <c r="AA39" s="238">
        <v>1</v>
      </c>
      <c r="AB39" s="238">
        <v>21</v>
      </c>
      <c r="AY39" s="238">
        <v>3</v>
      </c>
      <c r="AZ39" s="238">
        <f>IF(AY39=1,G39,0)</f>
        <v>0</v>
      </c>
      <c r="BA39" s="238">
        <f>IF(AY39=2,G39,0)</f>
        <v>0</v>
      </c>
      <c r="BB39" s="238">
        <f>IF(AY39=3,G39,0)</f>
        <v>0</v>
      </c>
      <c r="BC39" s="238">
        <f>IF(AY39=4,G39,0)</f>
        <v>0</v>
      </c>
      <c r="BD39" s="238">
        <f>IF(AY39=5,G39,0)</f>
        <v>0</v>
      </c>
      <c r="CY39" s="238">
        <v>1.2999999999999999E-4</v>
      </c>
    </row>
    <row r="40" spans="1:103" ht="15" x14ac:dyDescent="0.25">
      <c r="A40" s="247">
        <v>22</v>
      </c>
      <c r="B40" s="390" t="s">
        <v>218</v>
      </c>
      <c r="C40" s="249" t="s">
        <v>219</v>
      </c>
      <c r="D40" s="250" t="s">
        <v>174</v>
      </c>
      <c r="E40" s="282">
        <v>2</v>
      </c>
      <c r="F40" s="282"/>
      <c r="G40" s="251">
        <f>E40*F40</f>
        <v>0</v>
      </c>
      <c r="N40" s="246">
        <v>2</v>
      </c>
      <c r="Z40" s="238">
        <v>12</v>
      </c>
      <c r="AA40" s="238">
        <v>0</v>
      </c>
      <c r="AB40" s="238">
        <v>22</v>
      </c>
      <c r="AY40" s="238">
        <v>4</v>
      </c>
      <c r="AZ40" s="238">
        <f>IF(AY40=1,G40,0)</f>
        <v>0</v>
      </c>
      <c r="BA40" s="238">
        <f>IF(AY40=2,G40,0)</f>
        <v>0</v>
      </c>
      <c r="BB40" s="238">
        <f>IF(AY40=3,G40,0)</f>
        <v>0</v>
      </c>
      <c r="BC40" s="238">
        <f>IF(AY40=4,G40,0)</f>
        <v>0</v>
      </c>
      <c r="BD40" s="238">
        <f>IF(AY40=5,G40,0)</f>
        <v>0</v>
      </c>
      <c r="CY40" s="238">
        <v>0</v>
      </c>
    </row>
    <row r="41" spans="1:103" ht="15" x14ac:dyDescent="0.25">
      <c r="A41" s="247">
        <v>23</v>
      </c>
      <c r="B41" s="390" t="s">
        <v>220</v>
      </c>
      <c r="C41" s="249" t="s">
        <v>221</v>
      </c>
      <c r="D41" s="250" t="s">
        <v>25</v>
      </c>
      <c r="E41" s="282">
        <v>3</v>
      </c>
      <c r="F41" s="282"/>
      <c r="G41" s="251">
        <f>E41*F41</f>
        <v>0</v>
      </c>
      <c r="N41" s="246">
        <v>2</v>
      </c>
      <c r="Z41" s="238">
        <v>12</v>
      </c>
      <c r="AA41" s="238">
        <v>0</v>
      </c>
      <c r="AB41" s="238">
        <v>23</v>
      </c>
      <c r="AY41" s="238">
        <v>4</v>
      </c>
      <c r="AZ41" s="238">
        <f>IF(AY41=1,G41,0)</f>
        <v>0</v>
      </c>
      <c r="BA41" s="238">
        <f>IF(AY41=2,G41,0)</f>
        <v>0</v>
      </c>
      <c r="BB41" s="238">
        <f>IF(AY41=3,G41,0)</f>
        <v>0</v>
      </c>
      <c r="BC41" s="238">
        <f>IF(AY41=4,G41,0)</f>
        <v>0</v>
      </c>
      <c r="BD41" s="238">
        <f>IF(AY41=5,G41,0)</f>
        <v>0</v>
      </c>
      <c r="CY41" s="238">
        <v>0</v>
      </c>
    </row>
    <row r="42" spans="1:103" ht="12.75" customHeight="1" x14ac:dyDescent="0.2">
      <c r="A42" s="252"/>
      <c r="B42" s="391"/>
      <c r="C42" s="477" t="s">
        <v>183</v>
      </c>
      <c r="D42" s="477"/>
      <c r="E42" s="283">
        <v>3</v>
      </c>
      <c r="F42" s="284"/>
      <c r="G42" s="254"/>
      <c r="L42" s="246" t="s">
        <v>183</v>
      </c>
      <c r="N42" s="246"/>
    </row>
    <row r="43" spans="1:103" ht="15" x14ac:dyDescent="0.25">
      <c r="A43" s="247">
        <v>24</v>
      </c>
      <c r="B43" s="390" t="s">
        <v>222</v>
      </c>
      <c r="C43" s="249" t="s">
        <v>223</v>
      </c>
      <c r="D43" s="250" t="s">
        <v>25</v>
      </c>
      <c r="E43" s="282">
        <v>3</v>
      </c>
      <c r="F43" s="282"/>
      <c r="G43" s="251">
        <f>E43*F43</f>
        <v>0</v>
      </c>
      <c r="N43" s="246">
        <v>2</v>
      </c>
      <c r="Z43" s="238">
        <v>12</v>
      </c>
      <c r="AA43" s="238">
        <v>1</v>
      </c>
      <c r="AB43" s="238">
        <v>24</v>
      </c>
      <c r="AY43" s="238">
        <v>3</v>
      </c>
      <c r="AZ43" s="238">
        <f>IF(AY43=1,G43,0)</f>
        <v>0</v>
      </c>
      <c r="BA43" s="238">
        <f>IF(AY43=2,G43,0)</f>
        <v>0</v>
      </c>
      <c r="BB43" s="238">
        <f>IF(AY43=3,G43,0)</f>
        <v>0</v>
      </c>
      <c r="BC43" s="238">
        <f>IF(AY43=4,G43,0)</f>
        <v>0</v>
      </c>
      <c r="BD43" s="238">
        <f>IF(AY43=5,G43,0)</f>
        <v>0</v>
      </c>
      <c r="CY43" s="238">
        <v>1.6000000000000001E-4</v>
      </c>
    </row>
    <row r="44" spans="1:103" ht="15" x14ac:dyDescent="0.25">
      <c r="A44" s="247">
        <v>25</v>
      </c>
      <c r="B44" s="390" t="s">
        <v>224</v>
      </c>
      <c r="C44" s="249" t="s">
        <v>225</v>
      </c>
      <c r="D44" s="250" t="s">
        <v>25</v>
      </c>
      <c r="E44" s="282">
        <v>232</v>
      </c>
      <c r="F44" s="282"/>
      <c r="G44" s="251">
        <f>E44*F44</f>
        <v>0</v>
      </c>
      <c r="N44" s="246">
        <v>2</v>
      </c>
      <c r="Z44" s="238">
        <v>12</v>
      </c>
      <c r="AA44" s="238">
        <v>0</v>
      </c>
      <c r="AB44" s="238">
        <v>25</v>
      </c>
      <c r="AY44" s="238">
        <v>4</v>
      </c>
      <c r="AZ44" s="238">
        <f>IF(AY44=1,G44,0)</f>
        <v>0</v>
      </c>
      <c r="BA44" s="238">
        <f>IF(AY44=2,G44,0)</f>
        <v>0</v>
      </c>
      <c r="BB44" s="238">
        <f>IF(AY44=3,G44,0)</f>
        <v>0</v>
      </c>
      <c r="BC44" s="238">
        <f>IF(AY44=4,G44,0)</f>
        <v>0</v>
      </c>
      <c r="BD44" s="238">
        <f>IF(AY44=5,G44,0)</f>
        <v>0</v>
      </c>
      <c r="CY44" s="238">
        <v>0</v>
      </c>
    </row>
    <row r="45" spans="1:103" ht="12.75" customHeight="1" x14ac:dyDescent="0.2">
      <c r="A45" s="252"/>
      <c r="B45" s="391"/>
      <c r="C45" s="477" t="s">
        <v>226</v>
      </c>
      <c r="D45" s="477"/>
      <c r="E45" s="283">
        <v>232</v>
      </c>
      <c r="F45" s="284"/>
      <c r="G45" s="254"/>
      <c r="L45" s="246" t="s">
        <v>226</v>
      </c>
      <c r="N45" s="246"/>
    </row>
    <row r="46" spans="1:103" ht="15" x14ac:dyDescent="0.25">
      <c r="A46" s="247">
        <v>26</v>
      </c>
      <c r="B46" s="390" t="s">
        <v>227</v>
      </c>
      <c r="C46" s="249" t="s">
        <v>228</v>
      </c>
      <c r="D46" s="250" t="s">
        <v>25</v>
      </c>
      <c r="E46" s="282">
        <v>232</v>
      </c>
      <c r="F46" s="282"/>
      <c r="G46" s="251">
        <f>E46*F46</f>
        <v>0</v>
      </c>
      <c r="N46" s="246">
        <v>2</v>
      </c>
      <c r="Z46" s="238">
        <v>12</v>
      </c>
      <c r="AA46" s="238">
        <v>1</v>
      </c>
      <c r="AB46" s="238">
        <v>26</v>
      </c>
      <c r="AY46" s="238">
        <v>3</v>
      </c>
      <c r="AZ46" s="238">
        <f>IF(AY46=1,G46,0)</f>
        <v>0</v>
      </c>
      <c r="BA46" s="238">
        <f>IF(AY46=2,G46,0)</f>
        <v>0</v>
      </c>
      <c r="BB46" s="238">
        <f>IF(AY46=3,G46,0)</f>
        <v>0</v>
      </c>
      <c r="BC46" s="238">
        <f>IF(AY46=4,G46,0)</f>
        <v>0</v>
      </c>
      <c r="BD46" s="238">
        <f>IF(AY46=5,G46,0)</f>
        <v>0</v>
      </c>
      <c r="CY46" s="238">
        <v>6.0999999999999997E-4</v>
      </c>
    </row>
    <row r="47" spans="1:103" ht="15" x14ac:dyDescent="0.25">
      <c r="A47" s="247">
        <v>27</v>
      </c>
      <c r="B47" s="390" t="s">
        <v>229</v>
      </c>
      <c r="C47" s="249" t="s">
        <v>230</v>
      </c>
      <c r="D47" s="250" t="s">
        <v>174</v>
      </c>
      <c r="E47" s="282">
        <v>8</v>
      </c>
      <c r="F47" s="282"/>
      <c r="G47" s="251">
        <f>E47*F47</f>
        <v>0</v>
      </c>
      <c r="N47" s="246">
        <v>2</v>
      </c>
      <c r="Z47" s="238">
        <v>12</v>
      </c>
      <c r="AA47" s="238">
        <v>0</v>
      </c>
      <c r="AB47" s="238">
        <v>27</v>
      </c>
      <c r="AY47" s="238">
        <v>4</v>
      </c>
      <c r="AZ47" s="238">
        <f>IF(AY47=1,G47,0)</f>
        <v>0</v>
      </c>
      <c r="BA47" s="238">
        <f>IF(AY47=2,G47,0)</f>
        <v>0</v>
      </c>
      <c r="BB47" s="238">
        <f>IF(AY47=3,G47,0)</f>
        <v>0</v>
      </c>
      <c r="BC47" s="238">
        <f>IF(AY47=4,G47,0)</f>
        <v>0</v>
      </c>
      <c r="BD47" s="238">
        <f>IF(AY47=5,G47,0)</f>
        <v>0</v>
      </c>
      <c r="CY47" s="238">
        <v>1.0000000000000001E-5</v>
      </c>
    </row>
    <row r="48" spans="1:103" ht="12.75" customHeight="1" x14ac:dyDescent="0.2">
      <c r="A48" s="252"/>
      <c r="B48" s="391"/>
      <c r="C48" s="477" t="s">
        <v>231</v>
      </c>
      <c r="D48" s="477"/>
      <c r="E48" s="283">
        <v>8</v>
      </c>
      <c r="F48" s="284"/>
      <c r="G48" s="254"/>
      <c r="L48" s="246" t="s">
        <v>231</v>
      </c>
      <c r="N48" s="246"/>
    </row>
    <row r="49" spans="1:103" ht="15" x14ac:dyDescent="0.25">
      <c r="A49" s="247">
        <v>28</v>
      </c>
      <c r="B49" s="390" t="s">
        <v>232</v>
      </c>
      <c r="C49" s="249" t="s">
        <v>233</v>
      </c>
      <c r="D49" s="250" t="s">
        <v>234</v>
      </c>
      <c r="E49" s="282">
        <v>0.03</v>
      </c>
      <c r="F49" s="282"/>
      <c r="G49" s="251">
        <f>E49*F49</f>
        <v>0</v>
      </c>
      <c r="N49" s="246">
        <v>2</v>
      </c>
      <c r="Z49" s="238">
        <v>12</v>
      </c>
      <c r="AA49" s="238">
        <v>0</v>
      </c>
      <c r="AB49" s="238">
        <v>28</v>
      </c>
      <c r="AY49" s="238">
        <v>4</v>
      </c>
      <c r="AZ49" s="238">
        <f>IF(AY49=1,G49,0)</f>
        <v>0</v>
      </c>
      <c r="BA49" s="238">
        <f>IF(AY49=2,G49,0)</f>
        <v>0</v>
      </c>
      <c r="BB49" s="238">
        <f>IF(AY49=3,G49,0)</f>
        <v>0</v>
      </c>
      <c r="BC49" s="238">
        <f>IF(AY49=4,G49,0)</f>
        <v>0</v>
      </c>
      <c r="BD49" s="238">
        <f>IF(AY49=5,G49,0)</f>
        <v>0</v>
      </c>
      <c r="CY49" s="238">
        <v>0</v>
      </c>
    </row>
    <row r="50" spans="1:103" ht="15" x14ac:dyDescent="0.25">
      <c r="A50" s="247">
        <v>29</v>
      </c>
      <c r="B50" s="390" t="s">
        <v>235</v>
      </c>
      <c r="C50" s="249" t="s">
        <v>236</v>
      </c>
      <c r="D50" s="250" t="s">
        <v>234</v>
      </c>
      <c r="E50" s="282">
        <v>0.05</v>
      </c>
      <c r="F50" s="282"/>
      <c r="G50" s="251">
        <f>E50*F50</f>
        <v>0</v>
      </c>
      <c r="N50" s="246">
        <v>2</v>
      </c>
      <c r="Z50" s="238">
        <v>12</v>
      </c>
      <c r="AA50" s="238">
        <v>0</v>
      </c>
      <c r="AB50" s="238">
        <v>29</v>
      </c>
      <c r="AY50" s="238">
        <v>4</v>
      </c>
      <c r="AZ50" s="238">
        <f>IF(AY50=1,G50,0)</f>
        <v>0</v>
      </c>
      <c r="BA50" s="238">
        <f>IF(AY50=2,G50,0)</f>
        <v>0</v>
      </c>
      <c r="BB50" s="238">
        <f>IF(AY50=3,G50,0)</f>
        <v>0</v>
      </c>
      <c r="BC50" s="238">
        <f>IF(AY50=4,G50,0)</f>
        <v>0</v>
      </c>
      <c r="BD50" s="238">
        <f>IF(AY50=5,G50,0)</f>
        <v>0</v>
      </c>
      <c r="CY50" s="238">
        <v>0</v>
      </c>
    </row>
    <row r="51" spans="1:103" ht="15" x14ac:dyDescent="0.25">
      <c r="A51" s="247">
        <v>30</v>
      </c>
      <c r="B51" s="390" t="s">
        <v>237</v>
      </c>
      <c r="C51" s="249" t="s">
        <v>238</v>
      </c>
      <c r="D51" s="250" t="s">
        <v>234</v>
      </c>
      <c r="E51" s="282">
        <v>0.01</v>
      </c>
      <c r="F51" s="282"/>
      <c r="G51" s="251">
        <f>E51*F51</f>
        <v>0</v>
      </c>
      <c r="N51" s="246">
        <v>2</v>
      </c>
      <c r="Z51" s="238">
        <v>12</v>
      </c>
      <c r="AA51" s="238">
        <v>0</v>
      </c>
      <c r="AB51" s="238">
        <v>30</v>
      </c>
      <c r="AY51" s="238">
        <v>4</v>
      </c>
      <c r="AZ51" s="238">
        <f>IF(AY51=1,G51,0)</f>
        <v>0</v>
      </c>
      <c r="BA51" s="238">
        <f>IF(AY51=2,G51,0)</f>
        <v>0</v>
      </c>
      <c r="BB51" s="238">
        <f>IF(AY51=3,G51,0)</f>
        <v>0</v>
      </c>
      <c r="BC51" s="238">
        <f>IF(AY51=4,G51,0)</f>
        <v>0</v>
      </c>
      <c r="BD51" s="238">
        <f>IF(AY51=5,G51,0)</f>
        <v>0</v>
      </c>
      <c r="CY51" s="238">
        <v>0</v>
      </c>
    </row>
    <row r="52" spans="1:103" x14ac:dyDescent="0.2">
      <c r="A52" s="255"/>
      <c r="B52" s="392" t="s">
        <v>239</v>
      </c>
      <c r="C52" s="256" t="str">
        <f>CONCATENATE(B5," ",C5)</f>
        <v>M21 Kabelové rozvody NN</v>
      </c>
      <c r="D52" s="255"/>
      <c r="E52" s="285"/>
      <c r="F52" s="285"/>
      <c r="G52" s="257">
        <f>SUM(G5:G51)</f>
        <v>0</v>
      </c>
      <c r="N52" s="246">
        <v>4</v>
      </c>
      <c r="AZ52" s="258">
        <f>SUM(AZ5:AZ51)</f>
        <v>0</v>
      </c>
      <c r="BA52" s="258">
        <f>SUM(BA5:BA51)</f>
        <v>0</v>
      </c>
      <c r="BB52" s="258">
        <f>SUM(BB5:BB51)</f>
        <v>0</v>
      </c>
      <c r="BC52" s="258">
        <f>SUM(BC5:BC51)</f>
        <v>0</v>
      </c>
      <c r="BD52" s="258">
        <f>SUM(BD5:BD51)</f>
        <v>0</v>
      </c>
    </row>
    <row r="53" spans="1:103" ht="29.25" customHeight="1" x14ac:dyDescent="0.2">
      <c r="A53" s="243"/>
      <c r="B53" s="393"/>
      <c r="C53" s="286"/>
      <c r="D53" s="243"/>
      <c r="E53" s="287"/>
      <c r="F53" s="287"/>
      <c r="G53" s="288"/>
      <c r="N53" s="246"/>
      <c r="AZ53" s="258"/>
      <c r="BA53" s="258"/>
      <c r="BB53" s="258"/>
      <c r="BC53" s="258"/>
      <c r="BD53" s="258"/>
    </row>
    <row r="54" spans="1:103" ht="18.75" customHeight="1" x14ac:dyDescent="0.2">
      <c r="A54" s="240" t="s">
        <v>169</v>
      </c>
      <c r="B54" s="394" t="s">
        <v>240</v>
      </c>
      <c r="C54" s="242" t="s">
        <v>241</v>
      </c>
      <c r="D54" s="243"/>
      <c r="E54" s="243"/>
      <c r="F54" s="243"/>
      <c r="G54" s="245"/>
      <c r="N54" s="246">
        <v>1</v>
      </c>
    </row>
    <row r="55" spans="1:103" ht="23.25" x14ac:dyDescent="0.25">
      <c r="A55" s="247">
        <v>31</v>
      </c>
      <c r="B55" s="390" t="s">
        <v>242</v>
      </c>
      <c r="C55" s="249" t="s">
        <v>243</v>
      </c>
      <c r="D55" s="250" t="s">
        <v>244</v>
      </c>
      <c r="E55" s="282">
        <v>0.23200000000000001</v>
      </c>
      <c r="F55" s="282"/>
      <c r="G55" s="251">
        <f>E55*F55</f>
        <v>0</v>
      </c>
      <c r="N55" s="246">
        <v>2</v>
      </c>
      <c r="Z55" s="238">
        <v>12</v>
      </c>
      <c r="AA55" s="238">
        <v>0</v>
      </c>
      <c r="AB55" s="238">
        <v>31</v>
      </c>
      <c r="AY55" s="238">
        <v>4</v>
      </c>
      <c r="AZ55" s="238">
        <f>IF(AY55=1,G55,0)</f>
        <v>0</v>
      </c>
      <c r="BA55" s="238">
        <f>IF(AY55=2,G55,0)</f>
        <v>0</v>
      </c>
      <c r="BB55" s="238">
        <f>IF(AY55=3,G55,0)</f>
        <v>0</v>
      </c>
      <c r="BC55" s="238">
        <f>IF(AY55=4,G55,0)</f>
        <v>0</v>
      </c>
      <c r="BD55" s="238">
        <f>IF(AY55=5,G55,0)</f>
        <v>0</v>
      </c>
      <c r="CY55" s="238">
        <v>1.124E-2</v>
      </c>
    </row>
    <row r="56" spans="1:103" ht="12.75" customHeight="1" x14ac:dyDescent="0.2">
      <c r="A56" s="252"/>
      <c r="B56" s="391"/>
      <c r="C56" s="477" t="s">
        <v>245</v>
      </c>
      <c r="D56" s="477"/>
      <c r="E56" s="283">
        <v>0.23200000000000001</v>
      </c>
      <c r="F56" s="284"/>
      <c r="G56" s="254"/>
      <c r="L56" s="246" t="s">
        <v>245</v>
      </c>
      <c r="N56" s="246"/>
    </row>
    <row r="57" spans="1:103" ht="23.25" x14ac:dyDescent="0.25">
      <c r="A57" s="247">
        <v>32</v>
      </c>
      <c r="B57" s="390" t="s">
        <v>246</v>
      </c>
      <c r="C57" s="249" t="s">
        <v>247</v>
      </c>
      <c r="D57" s="250" t="s">
        <v>25</v>
      </c>
      <c r="E57" s="282">
        <v>191</v>
      </c>
      <c r="F57" s="282"/>
      <c r="G57" s="251">
        <f>E57*F57</f>
        <v>0</v>
      </c>
      <c r="N57" s="246">
        <v>2</v>
      </c>
      <c r="Z57" s="238">
        <v>12</v>
      </c>
      <c r="AA57" s="238">
        <v>0</v>
      </c>
      <c r="AB57" s="238">
        <v>32</v>
      </c>
      <c r="AY57" s="238">
        <v>4</v>
      </c>
      <c r="AZ57" s="238">
        <f>IF(AY57=1,G57,0)</f>
        <v>0</v>
      </c>
      <c r="BA57" s="238">
        <f>IF(AY57=2,G57,0)</f>
        <v>0</v>
      </c>
      <c r="BB57" s="238">
        <f>IF(AY57=3,G57,0)</f>
        <v>0</v>
      </c>
      <c r="BC57" s="238">
        <f>IF(AY57=4,G57,0)</f>
        <v>0</v>
      </c>
      <c r="BD57" s="238">
        <f>IF(AY57=5,G57,0)</f>
        <v>0</v>
      </c>
      <c r="CY57" s="238">
        <v>0</v>
      </c>
    </row>
    <row r="58" spans="1:103" ht="12.75" customHeight="1" x14ac:dyDescent="0.2">
      <c r="A58" s="252"/>
      <c r="B58" s="391"/>
      <c r="C58" s="477" t="s">
        <v>248</v>
      </c>
      <c r="D58" s="477"/>
      <c r="E58" s="283">
        <v>191</v>
      </c>
      <c r="F58" s="284"/>
      <c r="G58" s="254"/>
      <c r="L58" s="246" t="s">
        <v>248</v>
      </c>
      <c r="N58" s="246"/>
    </row>
    <row r="59" spans="1:103" ht="15" x14ac:dyDescent="0.25">
      <c r="A59" s="247">
        <v>33</v>
      </c>
      <c r="B59" s="390" t="s">
        <v>249</v>
      </c>
      <c r="C59" s="249" t="s">
        <v>250</v>
      </c>
      <c r="D59" s="250" t="s">
        <v>25</v>
      </c>
      <c r="E59" s="282">
        <v>191</v>
      </c>
      <c r="F59" s="282"/>
      <c r="G59" s="251">
        <f>E59*F59</f>
        <v>0</v>
      </c>
      <c r="N59" s="246">
        <v>2</v>
      </c>
      <c r="Z59" s="238">
        <v>12</v>
      </c>
      <c r="AA59" s="238">
        <v>0</v>
      </c>
      <c r="AB59" s="238">
        <v>33</v>
      </c>
      <c r="AY59" s="238">
        <v>4</v>
      </c>
      <c r="AZ59" s="238">
        <f>IF(AY59=1,G59,0)</f>
        <v>0</v>
      </c>
      <c r="BA59" s="238">
        <f>IF(AY59=2,G59,0)</f>
        <v>0</v>
      </c>
      <c r="BB59" s="238">
        <f>IF(AY59=3,G59,0)</f>
        <v>0</v>
      </c>
      <c r="BC59" s="238">
        <f>IF(AY59=4,G59,0)</f>
        <v>0</v>
      </c>
      <c r="BD59" s="238">
        <f>IF(AY59=5,G59,0)</f>
        <v>0</v>
      </c>
      <c r="CY59" s="238">
        <v>0</v>
      </c>
    </row>
    <row r="60" spans="1:103" ht="12.75" customHeight="1" x14ac:dyDescent="0.2">
      <c r="A60" s="252"/>
      <c r="B60" s="391"/>
      <c r="C60" s="477" t="s">
        <v>248</v>
      </c>
      <c r="D60" s="477"/>
      <c r="E60" s="283">
        <v>191</v>
      </c>
      <c r="F60" s="284"/>
      <c r="G60" s="254"/>
      <c r="L60" s="246" t="s">
        <v>248</v>
      </c>
      <c r="N60" s="246"/>
    </row>
    <row r="61" spans="1:103" ht="23.25" x14ac:dyDescent="0.25">
      <c r="A61" s="247">
        <v>34</v>
      </c>
      <c r="B61" s="390" t="s">
        <v>251</v>
      </c>
      <c r="C61" s="249" t="s">
        <v>252</v>
      </c>
      <c r="D61" s="250" t="s">
        <v>174</v>
      </c>
      <c r="E61" s="282">
        <v>1</v>
      </c>
      <c r="F61" s="282"/>
      <c r="G61" s="251">
        <f>E61*F61</f>
        <v>0</v>
      </c>
      <c r="N61" s="246">
        <v>2</v>
      </c>
      <c r="Z61" s="238">
        <v>12</v>
      </c>
      <c r="AA61" s="238">
        <v>0</v>
      </c>
      <c r="AB61" s="238">
        <v>34</v>
      </c>
      <c r="AY61" s="238">
        <v>4</v>
      </c>
      <c r="AZ61" s="238">
        <f>IF(AY61=1,G61,0)</f>
        <v>0</v>
      </c>
      <c r="BA61" s="238">
        <f>IF(AY61=2,G61,0)</f>
        <v>0</v>
      </c>
      <c r="BB61" s="238">
        <f>IF(AY61=3,G61,0)</f>
        <v>0</v>
      </c>
      <c r="BC61" s="238">
        <f>IF(AY61=4,G61,0)</f>
        <v>0</v>
      </c>
      <c r="BD61" s="238">
        <f>IF(AY61=5,G61,0)</f>
        <v>0</v>
      </c>
      <c r="CY61" s="238">
        <v>0</v>
      </c>
    </row>
    <row r="62" spans="1:103" ht="12.75" customHeight="1" x14ac:dyDescent="0.2">
      <c r="A62" s="252"/>
      <c r="B62" s="391"/>
      <c r="C62" s="477" t="s">
        <v>177</v>
      </c>
      <c r="D62" s="477"/>
      <c r="E62" s="283">
        <v>1</v>
      </c>
      <c r="F62" s="284"/>
      <c r="G62" s="254"/>
      <c r="L62" s="246" t="s">
        <v>177</v>
      </c>
      <c r="N62" s="246"/>
    </row>
    <row r="63" spans="1:103" ht="23.25" x14ac:dyDescent="0.25">
      <c r="A63" s="247">
        <v>35</v>
      </c>
      <c r="B63" s="390" t="s">
        <v>253</v>
      </c>
      <c r="C63" s="249" t="s">
        <v>254</v>
      </c>
      <c r="D63" s="250" t="s">
        <v>31</v>
      </c>
      <c r="E63" s="282">
        <v>17.381</v>
      </c>
      <c r="F63" s="282"/>
      <c r="G63" s="251">
        <f>E63*F63</f>
        <v>0</v>
      </c>
      <c r="N63" s="246">
        <v>2</v>
      </c>
      <c r="Z63" s="238">
        <v>12</v>
      </c>
      <c r="AA63" s="238">
        <v>0</v>
      </c>
      <c r="AB63" s="238">
        <v>35</v>
      </c>
      <c r="AY63" s="238">
        <v>4</v>
      </c>
      <c r="AZ63" s="238">
        <f>IF(AY63=1,G63,0)</f>
        <v>0</v>
      </c>
      <c r="BA63" s="238">
        <f>IF(AY63=2,G63,0)</f>
        <v>0</v>
      </c>
      <c r="BB63" s="238">
        <f>IF(AY63=3,G63,0)</f>
        <v>0</v>
      </c>
      <c r="BC63" s="238">
        <f>IF(AY63=4,G63,0)</f>
        <v>0</v>
      </c>
      <c r="BD63" s="238">
        <f>IF(AY63=5,G63,0)</f>
        <v>0</v>
      </c>
      <c r="CY63" s="238">
        <v>0</v>
      </c>
    </row>
    <row r="64" spans="1:103" ht="12.75" customHeight="1" x14ac:dyDescent="0.2">
      <c r="A64" s="252"/>
      <c r="B64" s="391"/>
      <c r="C64" s="477" t="s">
        <v>255</v>
      </c>
      <c r="D64" s="477"/>
      <c r="E64" s="283">
        <v>17.381</v>
      </c>
      <c r="F64" s="284"/>
      <c r="G64" s="254"/>
      <c r="L64" s="246" t="s">
        <v>255</v>
      </c>
      <c r="N64" s="246"/>
    </row>
    <row r="65" spans="1:103" ht="23.25" x14ac:dyDescent="0.25">
      <c r="A65" s="247">
        <v>36</v>
      </c>
      <c r="B65" s="390" t="s">
        <v>256</v>
      </c>
      <c r="C65" s="249" t="s">
        <v>257</v>
      </c>
      <c r="D65" s="250" t="s">
        <v>31</v>
      </c>
      <c r="E65" s="282">
        <v>17.381</v>
      </c>
      <c r="F65" s="282"/>
      <c r="G65" s="251">
        <f>E65*F65</f>
        <v>0</v>
      </c>
      <c r="N65" s="246">
        <v>2</v>
      </c>
      <c r="Z65" s="238">
        <v>12</v>
      </c>
      <c r="AA65" s="238">
        <v>0</v>
      </c>
      <c r="AB65" s="238">
        <v>36</v>
      </c>
      <c r="AY65" s="238">
        <v>4</v>
      </c>
      <c r="AZ65" s="238">
        <f>IF(AY65=1,G65,0)</f>
        <v>0</v>
      </c>
      <c r="BA65" s="238">
        <f>IF(AY65=2,G65,0)</f>
        <v>0</v>
      </c>
      <c r="BB65" s="238">
        <f>IF(AY65=3,G65,0)</f>
        <v>0</v>
      </c>
      <c r="BC65" s="238">
        <f>IF(AY65=4,G65,0)</f>
        <v>0</v>
      </c>
      <c r="BD65" s="238">
        <f>IF(AY65=5,G65,0)</f>
        <v>0</v>
      </c>
      <c r="CY65" s="238">
        <v>0</v>
      </c>
    </row>
    <row r="66" spans="1:103" ht="15" x14ac:dyDescent="0.25">
      <c r="A66" s="247">
        <v>37</v>
      </c>
      <c r="B66" s="390" t="s">
        <v>258</v>
      </c>
      <c r="C66" s="249" t="s">
        <v>259</v>
      </c>
      <c r="D66" s="250" t="s">
        <v>25</v>
      </c>
      <c r="E66" s="282">
        <v>191</v>
      </c>
      <c r="F66" s="282"/>
      <c r="G66" s="251">
        <f>E66*F66</f>
        <v>0</v>
      </c>
      <c r="N66" s="246">
        <v>2</v>
      </c>
      <c r="Z66" s="238">
        <v>12</v>
      </c>
      <c r="AA66" s="238">
        <v>0</v>
      </c>
      <c r="AB66" s="238">
        <v>37</v>
      </c>
      <c r="AY66" s="238">
        <v>4</v>
      </c>
      <c r="AZ66" s="238">
        <f>IF(AY66=1,G66,0)</f>
        <v>0</v>
      </c>
      <c r="BA66" s="238">
        <f>IF(AY66=2,G66,0)</f>
        <v>0</v>
      </c>
      <c r="BB66" s="238">
        <f>IF(AY66=3,G66,0)</f>
        <v>0</v>
      </c>
      <c r="BC66" s="238">
        <f>IF(AY66=4,G66,0)</f>
        <v>0</v>
      </c>
      <c r="BD66" s="238">
        <f>IF(AY66=5,G66,0)</f>
        <v>0</v>
      </c>
      <c r="CY66" s="238">
        <v>0.13242999999999999</v>
      </c>
    </row>
    <row r="67" spans="1:103" ht="12.75" customHeight="1" x14ac:dyDescent="0.2">
      <c r="A67" s="252"/>
      <c r="B67" s="391"/>
      <c r="C67" s="477" t="s">
        <v>248</v>
      </c>
      <c r="D67" s="477"/>
      <c r="E67" s="283">
        <v>191</v>
      </c>
      <c r="F67" s="284"/>
      <c r="G67" s="254"/>
      <c r="L67" s="246" t="s">
        <v>248</v>
      </c>
      <c r="N67" s="246"/>
    </row>
    <row r="68" spans="1:103" ht="23.25" x14ac:dyDescent="0.25">
      <c r="A68" s="247">
        <v>38</v>
      </c>
      <c r="B68" s="390" t="s">
        <v>260</v>
      </c>
      <c r="C68" s="249" t="s">
        <v>261</v>
      </c>
      <c r="D68" s="250" t="s">
        <v>25</v>
      </c>
      <c r="E68" s="282">
        <v>191</v>
      </c>
      <c r="F68" s="282"/>
      <c r="G68" s="251">
        <f>E68*F68</f>
        <v>0</v>
      </c>
      <c r="N68" s="246">
        <v>2</v>
      </c>
      <c r="Z68" s="238">
        <v>12</v>
      </c>
      <c r="AA68" s="238">
        <v>0</v>
      </c>
      <c r="AB68" s="238">
        <v>38</v>
      </c>
      <c r="AY68" s="238">
        <v>4</v>
      </c>
      <c r="AZ68" s="238">
        <f>IF(AY68=1,G68,0)</f>
        <v>0</v>
      </c>
      <c r="BA68" s="238">
        <f>IF(AY68=2,G68,0)</f>
        <v>0</v>
      </c>
      <c r="BB68" s="238">
        <f>IF(AY68=3,G68,0)</f>
        <v>0</v>
      </c>
      <c r="BC68" s="238">
        <f>IF(AY68=4,G68,0)</f>
        <v>0</v>
      </c>
      <c r="BD68" s="238">
        <f>IF(AY68=5,G68,0)</f>
        <v>0</v>
      </c>
      <c r="CY68" s="238">
        <v>3.1E-4</v>
      </c>
    </row>
    <row r="69" spans="1:103" ht="12.75" customHeight="1" x14ac:dyDescent="0.2">
      <c r="A69" s="252"/>
      <c r="B69" s="391"/>
      <c r="C69" s="477" t="s">
        <v>248</v>
      </c>
      <c r="D69" s="477"/>
      <c r="E69" s="283">
        <v>191</v>
      </c>
      <c r="F69" s="284"/>
      <c r="G69" s="254"/>
      <c r="L69" s="246" t="s">
        <v>248</v>
      </c>
      <c r="N69" s="246"/>
    </row>
    <row r="70" spans="1:103" ht="23.25" x14ac:dyDescent="0.25">
      <c r="A70" s="247">
        <v>39</v>
      </c>
      <c r="B70" s="390" t="s">
        <v>262</v>
      </c>
      <c r="C70" s="249" t="s">
        <v>263</v>
      </c>
      <c r="D70" s="250" t="s">
        <v>174</v>
      </c>
      <c r="E70" s="282">
        <v>1</v>
      </c>
      <c r="F70" s="282"/>
      <c r="G70" s="251">
        <f>E70*F70</f>
        <v>0</v>
      </c>
      <c r="N70" s="246">
        <v>2</v>
      </c>
      <c r="Z70" s="238">
        <v>12</v>
      </c>
      <c r="AA70" s="238">
        <v>0</v>
      </c>
      <c r="AB70" s="238">
        <v>39</v>
      </c>
      <c r="AY70" s="238">
        <v>4</v>
      </c>
      <c r="AZ70" s="238">
        <f>IF(AY70=1,G70,0)</f>
        <v>0</v>
      </c>
      <c r="BA70" s="238">
        <f>IF(AY70=2,G70,0)</f>
        <v>0</v>
      </c>
      <c r="BB70" s="238">
        <f>IF(AY70=3,G70,0)</f>
        <v>0</v>
      </c>
      <c r="BC70" s="238">
        <f>IF(AY70=4,G70,0)</f>
        <v>0</v>
      </c>
      <c r="BD70" s="238">
        <f>IF(AY70=5,G70,0)</f>
        <v>0</v>
      </c>
      <c r="CY70" s="238">
        <v>0.77886999999999995</v>
      </c>
    </row>
    <row r="71" spans="1:103" ht="12.75" customHeight="1" x14ac:dyDescent="0.2">
      <c r="A71" s="252"/>
      <c r="B71" s="391"/>
      <c r="C71" s="477" t="s">
        <v>177</v>
      </c>
      <c r="D71" s="477"/>
      <c r="E71" s="283">
        <v>1</v>
      </c>
      <c r="F71" s="284"/>
      <c r="G71" s="254"/>
      <c r="L71" s="246" t="s">
        <v>177</v>
      </c>
      <c r="N71" s="246"/>
    </row>
    <row r="72" spans="1:103" ht="23.25" x14ac:dyDescent="0.25">
      <c r="A72" s="247">
        <v>40</v>
      </c>
      <c r="B72" s="390" t="s">
        <v>264</v>
      </c>
      <c r="C72" s="249" t="s">
        <v>265</v>
      </c>
      <c r="D72" s="250" t="s">
        <v>25</v>
      </c>
      <c r="E72" s="282">
        <v>220</v>
      </c>
      <c r="F72" s="282"/>
      <c r="G72" s="251">
        <f>E72*F72</f>
        <v>0</v>
      </c>
      <c r="N72" s="246">
        <v>2</v>
      </c>
      <c r="Z72" s="238">
        <v>12</v>
      </c>
      <c r="AA72" s="238">
        <v>0</v>
      </c>
      <c r="AB72" s="238">
        <v>40</v>
      </c>
      <c r="AY72" s="238">
        <v>4</v>
      </c>
      <c r="AZ72" s="238">
        <f>IF(AY72=1,G72,0)</f>
        <v>0</v>
      </c>
      <c r="BA72" s="238">
        <f>IF(AY72=2,G72,0)</f>
        <v>0</v>
      </c>
      <c r="BB72" s="238">
        <f>IF(AY72=3,G72,0)</f>
        <v>0</v>
      </c>
      <c r="BC72" s="238">
        <f>IF(AY72=4,G72,0)</f>
        <v>0</v>
      </c>
      <c r="BD72" s="238">
        <f>IF(AY72=5,G72,0)</f>
        <v>0</v>
      </c>
      <c r="CY72" s="238">
        <v>4.8000000000000001E-4</v>
      </c>
    </row>
    <row r="73" spans="1:103" ht="12.75" customHeight="1" x14ac:dyDescent="0.2">
      <c r="A73" s="252"/>
      <c r="B73" s="391"/>
      <c r="C73" s="477" t="s">
        <v>266</v>
      </c>
      <c r="D73" s="477"/>
      <c r="E73" s="283">
        <v>220</v>
      </c>
      <c r="F73" s="284"/>
      <c r="G73" s="254"/>
      <c r="L73" s="246" t="s">
        <v>266</v>
      </c>
      <c r="N73" s="246"/>
    </row>
    <row r="74" spans="1:103" ht="23.25" x14ac:dyDescent="0.25">
      <c r="A74" s="247">
        <v>41</v>
      </c>
      <c r="B74" s="390" t="s">
        <v>267</v>
      </c>
      <c r="C74" s="249" t="s">
        <v>268</v>
      </c>
      <c r="D74" s="250" t="s">
        <v>25</v>
      </c>
      <c r="E74" s="282">
        <v>191</v>
      </c>
      <c r="F74" s="282"/>
      <c r="G74" s="251">
        <f>E74*F74</f>
        <v>0</v>
      </c>
      <c r="N74" s="246">
        <v>2</v>
      </c>
      <c r="Z74" s="238">
        <v>12</v>
      </c>
      <c r="AA74" s="238">
        <v>0</v>
      </c>
      <c r="AB74" s="238">
        <v>41</v>
      </c>
      <c r="AY74" s="238">
        <v>4</v>
      </c>
      <c r="AZ74" s="238">
        <f>IF(AY74=1,G74,0)</f>
        <v>0</v>
      </c>
      <c r="BA74" s="238">
        <f>IF(AY74=2,G74,0)</f>
        <v>0</v>
      </c>
      <c r="BB74" s="238">
        <f>IF(AY74=3,G74,0)</f>
        <v>0</v>
      </c>
      <c r="BC74" s="238">
        <f>IF(AY74=4,G74,0)</f>
        <v>0</v>
      </c>
      <c r="BD74" s="238">
        <f>IF(AY74=5,G74,0)</f>
        <v>0</v>
      </c>
      <c r="CY74" s="238">
        <v>0</v>
      </c>
    </row>
    <row r="75" spans="1:103" ht="12.75" customHeight="1" x14ac:dyDescent="0.2">
      <c r="A75" s="252"/>
      <c r="B75" s="391"/>
      <c r="C75" s="477" t="s">
        <v>248</v>
      </c>
      <c r="D75" s="477"/>
      <c r="E75" s="283">
        <v>191</v>
      </c>
      <c r="F75" s="284"/>
      <c r="G75" s="254"/>
      <c r="L75" s="246" t="s">
        <v>248</v>
      </c>
      <c r="N75" s="246"/>
    </row>
    <row r="76" spans="1:103" ht="23.25" x14ac:dyDescent="0.25">
      <c r="A76" s="247">
        <v>42</v>
      </c>
      <c r="B76" s="390" t="s">
        <v>269</v>
      </c>
      <c r="C76" s="249" t="s">
        <v>270</v>
      </c>
      <c r="D76" s="250" t="s">
        <v>31</v>
      </c>
      <c r="E76" s="282">
        <v>16.044</v>
      </c>
      <c r="F76" s="282"/>
      <c r="G76" s="251">
        <f>E76*F76</f>
        <v>0</v>
      </c>
      <c r="N76" s="246">
        <v>2</v>
      </c>
      <c r="Z76" s="238">
        <v>12</v>
      </c>
      <c r="AA76" s="238">
        <v>0</v>
      </c>
      <c r="AB76" s="238">
        <v>42</v>
      </c>
      <c r="AY76" s="238">
        <v>4</v>
      </c>
      <c r="AZ76" s="238">
        <f>IF(AY76=1,G76,0)</f>
        <v>0</v>
      </c>
      <c r="BA76" s="238">
        <f>IF(AY76=2,G76,0)</f>
        <v>0</v>
      </c>
      <c r="BB76" s="238">
        <f>IF(AY76=3,G76,0)</f>
        <v>0</v>
      </c>
      <c r="BC76" s="238">
        <f>IF(AY76=4,G76,0)</f>
        <v>0</v>
      </c>
      <c r="BD76" s="238">
        <f>IF(AY76=5,G76,0)</f>
        <v>0</v>
      </c>
      <c r="CY76" s="238">
        <v>0</v>
      </c>
    </row>
    <row r="77" spans="1:103" ht="12.75" customHeight="1" x14ac:dyDescent="0.2">
      <c r="A77" s="252"/>
      <c r="B77" s="391"/>
      <c r="C77" s="477" t="s">
        <v>271</v>
      </c>
      <c r="D77" s="477"/>
      <c r="E77" s="283">
        <v>16.044</v>
      </c>
      <c r="F77" s="284"/>
      <c r="G77" s="254"/>
      <c r="L77" s="246" t="s">
        <v>271</v>
      </c>
      <c r="N77" s="246"/>
    </row>
    <row r="78" spans="1:103" ht="15" x14ac:dyDescent="0.25">
      <c r="A78" s="247">
        <v>43</v>
      </c>
      <c r="B78" s="390" t="s">
        <v>272</v>
      </c>
      <c r="C78" s="249" t="s">
        <v>273</v>
      </c>
      <c r="D78" s="250" t="s">
        <v>23</v>
      </c>
      <c r="E78" s="282">
        <v>66.849999999999994</v>
      </c>
      <c r="F78" s="282"/>
      <c r="G78" s="251">
        <f>E78*F78</f>
        <v>0</v>
      </c>
      <c r="N78" s="246">
        <v>2</v>
      </c>
      <c r="Z78" s="238">
        <v>12</v>
      </c>
      <c r="AA78" s="238">
        <v>0</v>
      </c>
      <c r="AB78" s="238">
        <v>43</v>
      </c>
      <c r="AY78" s="238">
        <v>4</v>
      </c>
      <c r="AZ78" s="238">
        <f>IF(AY78=1,G78,0)</f>
        <v>0</v>
      </c>
      <c r="BA78" s="238">
        <f>IF(AY78=2,G78,0)</f>
        <v>0</v>
      </c>
      <c r="BB78" s="238">
        <f>IF(AY78=3,G78,0)</f>
        <v>0</v>
      </c>
      <c r="BC78" s="238">
        <f>IF(AY78=4,G78,0)</f>
        <v>0</v>
      </c>
      <c r="BD78" s="238">
        <f>IF(AY78=5,G78,0)</f>
        <v>0</v>
      </c>
      <c r="CY78" s="238">
        <v>0</v>
      </c>
    </row>
    <row r="79" spans="1:103" ht="12.75" customHeight="1" x14ac:dyDescent="0.2">
      <c r="A79" s="252"/>
      <c r="B79" s="391"/>
      <c r="C79" s="477" t="s">
        <v>274</v>
      </c>
      <c r="D79" s="477"/>
      <c r="E79" s="283">
        <v>66.849999999999994</v>
      </c>
      <c r="F79" s="284"/>
      <c r="G79" s="254"/>
      <c r="L79" s="246" t="s">
        <v>274</v>
      </c>
      <c r="N79" s="246"/>
    </row>
    <row r="80" spans="1:103" ht="23.25" x14ac:dyDescent="0.25">
      <c r="A80" s="247">
        <v>44</v>
      </c>
      <c r="B80" s="390" t="s">
        <v>275</v>
      </c>
      <c r="C80" s="249" t="s">
        <v>276</v>
      </c>
      <c r="D80" s="250" t="s">
        <v>174</v>
      </c>
      <c r="E80" s="282">
        <v>5</v>
      </c>
      <c r="F80" s="282"/>
      <c r="G80" s="251">
        <f>E80*F80</f>
        <v>0</v>
      </c>
      <c r="N80" s="246">
        <v>2</v>
      </c>
      <c r="Z80" s="238">
        <v>12</v>
      </c>
      <c r="AA80" s="238">
        <v>0</v>
      </c>
      <c r="AB80" s="238">
        <v>44</v>
      </c>
      <c r="AY80" s="238">
        <v>4</v>
      </c>
      <c r="AZ80" s="238">
        <f>IF(AY80=1,G80,0)</f>
        <v>0</v>
      </c>
      <c r="BA80" s="238">
        <f>IF(AY80=2,G80,0)</f>
        <v>0</v>
      </c>
      <c r="BB80" s="238">
        <f>IF(AY80=3,G80,0)</f>
        <v>0</v>
      </c>
      <c r="BC80" s="238">
        <f>IF(AY80=4,G80,0)</f>
        <v>0</v>
      </c>
      <c r="BD80" s="238">
        <f>IF(AY80=5,G80,0)</f>
        <v>0</v>
      </c>
      <c r="CY80" s="238">
        <v>4.5469999999999997E-2</v>
      </c>
    </row>
    <row r="81" spans="1:103" ht="12.75" customHeight="1" x14ac:dyDescent="0.2">
      <c r="A81" s="252"/>
      <c r="B81" s="391"/>
      <c r="C81" s="477" t="s">
        <v>277</v>
      </c>
      <c r="D81" s="477"/>
      <c r="E81" s="283">
        <v>5</v>
      </c>
      <c r="F81" s="284"/>
      <c r="G81" s="254"/>
      <c r="L81" s="246" t="s">
        <v>277</v>
      </c>
      <c r="N81" s="246"/>
    </row>
    <row r="82" spans="1:103" ht="23.25" x14ac:dyDescent="0.25">
      <c r="A82" s="247">
        <v>45</v>
      </c>
      <c r="B82" s="390" t="s">
        <v>278</v>
      </c>
      <c r="C82" s="249" t="s">
        <v>279</v>
      </c>
      <c r="D82" s="250" t="s">
        <v>244</v>
      </c>
      <c r="E82" s="282">
        <v>0.23200000000000001</v>
      </c>
      <c r="F82" s="282"/>
      <c r="G82" s="251">
        <f>E82*F82</f>
        <v>0</v>
      </c>
      <c r="N82" s="246">
        <v>2</v>
      </c>
      <c r="Z82" s="238">
        <v>12</v>
      </c>
      <c r="AA82" s="238">
        <v>0</v>
      </c>
      <c r="AB82" s="238">
        <v>45</v>
      </c>
      <c r="AY82" s="238">
        <v>4</v>
      </c>
      <c r="AZ82" s="238">
        <f>IF(AY82=1,G82,0)</f>
        <v>0</v>
      </c>
      <c r="BA82" s="238">
        <f>IF(AY82=2,G82,0)</f>
        <v>0</v>
      </c>
      <c r="BB82" s="238">
        <f>IF(AY82=3,G82,0)</f>
        <v>0</v>
      </c>
      <c r="BC82" s="238">
        <f>IF(AY82=4,G82,0)</f>
        <v>0</v>
      </c>
      <c r="BD82" s="238">
        <f>IF(AY82=5,G82,0)</f>
        <v>0</v>
      </c>
      <c r="CY82" s="238">
        <v>0</v>
      </c>
    </row>
    <row r="83" spans="1:103" x14ac:dyDescent="0.2">
      <c r="A83" s="255"/>
      <c r="B83" s="392" t="s">
        <v>239</v>
      </c>
      <c r="C83" s="256" t="str">
        <f>CONCATENATE(B54," ",C54)</f>
        <v>M46 Zemní práce při montážích</v>
      </c>
      <c r="D83" s="255"/>
      <c r="E83" s="285"/>
      <c r="F83" s="285"/>
      <c r="G83" s="257">
        <f>SUM(G54:G82)</f>
        <v>0</v>
      </c>
      <c r="N83" s="246">
        <v>4</v>
      </c>
      <c r="AZ83" s="258">
        <f>SUM(AZ54:AZ82)</f>
        <v>0</v>
      </c>
      <c r="BA83" s="258">
        <f>SUM(BA54:BA82)</f>
        <v>0</v>
      </c>
      <c r="BB83" s="258">
        <f>SUM(BB54:BB82)</f>
        <v>0</v>
      </c>
      <c r="BC83" s="258">
        <f>SUM(BC54:BC82)</f>
        <v>0</v>
      </c>
      <c r="BD83" s="258">
        <f>SUM(BD54:BD82)</f>
        <v>0</v>
      </c>
    </row>
    <row r="84" spans="1:103" x14ac:dyDescent="0.2">
      <c r="A84" s="240" t="s">
        <v>169</v>
      </c>
      <c r="B84" s="394" t="s">
        <v>280</v>
      </c>
      <c r="C84" s="242" t="s">
        <v>281</v>
      </c>
      <c r="D84" s="243"/>
      <c r="E84" s="243"/>
      <c r="F84" s="243"/>
      <c r="G84" s="245"/>
      <c r="N84" s="246">
        <v>1</v>
      </c>
    </row>
    <row r="85" spans="1:103" ht="15" x14ac:dyDescent="0.25">
      <c r="A85" s="247">
        <v>46</v>
      </c>
      <c r="B85" s="390" t="s">
        <v>282</v>
      </c>
      <c r="C85" s="249" t="s">
        <v>283</v>
      </c>
      <c r="D85" s="250" t="s">
        <v>112</v>
      </c>
      <c r="E85" s="282">
        <v>1</v>
      </c>
      <c r="F85" s="282"/>
      <c r="G85" s="251">
        <f>E85*F85</f>
        <v>0</v>
      </c>
      <c r="N85" s="246">
        <v>2</v>
      </c>
      <c r="Z85" s="238">
        <v>12</v>
      </c>
      <c r="AA85" s="238">
        <v>0</v>
      </c>
      <c r="AB85" s="238">
        <v>46</v>
      </c>
      <c r="AY85" s="238">
        <v>4</v>
      </c>
      <c r="AZ85" s="238">
        <f>IF(AY85=1,G85,0)</f>
        <v>0</v>
      </c>
      <c r="BA85" s="238">
        <f>IF(AY85=2,G85,0)</f>
        <v>0</v>
      </c>
      <c r="BB85" s="238">
        <f>IF(AY85=3,G85,0)</f>
        <v>0</v>
      </c>
      <c r="BC85" s="238">
        <f>IF(AY85=4,G85,0)</f>
        <v>0</v>
      </c>
      <c r="BD85" s="238">
        <f>IF(AY85=5,G85,0)</f>
        <v>0</v>
      </c>
      <c r="CY85" s="238">
        <v>0</v>
      </c>
    </row>
    <row r="86" spans="1:103" x14ac:dyDescent="0.2">
      <c r="A86" s="255"/>
      <c r="B86" s="392" t="s">
        <v>239</v>
      </c>
      <c r="C86" s="256" t="str">
        <f>CONCATENATE(B84," ",C84)</f>
        <v>M94 Správní poplatky</v>
      </c>
      <c r="D86" s="255"/>
      <c r="E86" s="285"/>
      <c r="F86" s="285"/>
      <c r="G86" s="257">
        <f>SUM(G84:G85)</f>
        <v>0</v>
      </c>
      <c r="N86" s="246">
        <v>4</v>
      </c>
      <c r="AZ86" s="258">
        <f>SUM(AZ84:AZ85)</f>
        <v>0</v>
      </c>
      <c r="BA86" s="258">
        <f>SUM(BA84:BA85)</f>
        <v>0</v>
      </c>
      <c r="BB86" s="258">
        <f>SUM(BB84:BB85)</f>
        <v>0</v>
      </c>
      <c r="BC86" s="258">
        <f>SUM(BC84:BC85)</f>
        <v>0</v>
      </c>
      <c r="BD86" s="258">
        <f>SUM(BD84:BD85)</f>
        <v>0</v>
      </c>
    </row>
    <row r="87" spans="1:103" x14ac:dyDescent="0.2">
      <c r="A87" s="240" t="s">
        <v>169</v>
      </c>
      <c r="B87" s="394" t="s">
        <v>284</v>
      </c>
      <c r="C87" s="242" t="s">
        <v>285</v>
      </c>
      <c r="D87" s="243"/>
      <c r="E87" s="243"/>
      <c r="F87" s="243"/>
      <c r="G87" s="245"/>
      <c r="N87" s="246">
        <v>1</v>
      </c>
    </row>
    <row r="88" spans="1:103" ht="15" x14ac:dyDescent="0.25">
      <c r="A88" s="247">
        <v>47</v>
      </c>
      <c r="B88" s="390" t="s">
        <v>286</v>
      </c>
      <c r="C88" s="249" t="s">
        <v>287</v>
      </c>
      <c r="D88" s="250" t="s">
        <v>288</v>
      </c>
      <c r="E88" s="282">
        <v>16</v>
      </c>
      <c r="F88" s="282"/>
      <c r="G88" s="251">
        <f>E88*F88</f>
        <v>0</v>
      </c>
      <c r="N88" s="246">
        <v>2</v>
      </c>
      <c r="Z88" s="238">
        <v>12</v>
      </c>
      <c r="AA88" s="238">
        <v>0</v>
      </c>
      <c r="AB88" s="238">
        <v>47</v>
      </c>
      <c r="AY88" s="238">
        <v>4</v>
      </c>
      <c r="AZ88" s="238">
        <f>IF(AY88=1,G88,0)</f>
        <v>0</v>
      </c>
      <c r="BA88" s="238">
        <f>IF(AY88=2,G88,0)</f>
        <v>0</v>
      </c>
      <c r="BB88" s="238">
        <f>IF(AY88=3,G88,0)</f>
        <v>0</v>
      </c>
      <c r="BC88" s="238">
        <f>IF(AY88=4,G88,0)</f>
        <v>0</v>
      </c>
      <c r="BD88" s="238">
        <f>IF(AY88=5,G88,0)</f>
        <v>0</v>
      </c>
      <c r="CY88" s="238">
        <v>0</v>
      </c>
    </row>
    <row r="89" spans="1:103" x14ac:dyDescent="0.2">
      <c r="A89" s="255"/>
      <c r="B89" s="392" t="s">
        <v>239</v>
      </c>
      <c r="C89" s="256" t="str">
        <f>CONCATENATE(B87," ",C87)</f>
        <v>M96 Výchozí revize</v>
      </c>
      <c r="D89" s="255"/>
      <c r="E89" s="285"/>
      <c r="F89" s="285"/>
      <c r="G89" s="257">
        <f>SUM(G87:G88)</f>
        <v>0</v>
      </c>
      <c r="N89" s="246">
        <v>4</v>
      </c>
      <c r="AZ89" s="258">
        <f>SUM(AZ87:AZ88)</f>
        <v>0</v>
      </c>
      <c r="BA89" s="258">
        <f>SUM(BA87:BA88)</f>
        <v>0</v>
      </c>
      <c r="BB89" s="258">
        <f>SUM(BB87:BB88)</f>
        <v>0</v>
      </c>
      <c r="BC89" s="258">
        <f>SUM(BC87:BC88)</f>
        <v>0</v>
      </c>
      <c r="BD89" s="258">
        <f>SUM(BD87:BD88)</f>
        <v>0</v>
      </c>
    </row>
    <row r="90" spans="1:103" ht="42.75" customHeight="1" x14ac:dyDescent="0.2">
      <c r="B90" s="395"/>
      <c r="E90" s="238"/>
      <c r="G90" s="273"/>
    </row>
    <row r="91" spans="1:103" ht="18.75" customHeight="1" x14ac:dyDescent="0.25">
      <c r="B91" s="396"/>
      <c r="C91" s="275" t="s">
        <v>292</v>
      </c>
      <c r="E91" s="238"/>
      <c r="G91" s="273"/>
    </row>
    <row r="92" spans="1:103" ht="18.75" customHeight="1" x14ac:dyDescent="0.2">
      <c r="B92" s="397" t="s">
        <v>170</v>
      </c>
      <c r="C92" s="274" t="s">
        <v>171</v>
      </c>
      <c r="E92" s="238"/>
      <c r="G92" s="281">
        <f>G52</f>
        <v>0</v>
      </c>
    </row>
    <row r="93" spans="1:103" ht="18.75" customHeight="1" x14ac:dyDescent="0.2">
      <c r="B93" s="397" t="s">
        <v>240</v>
      </c>
      <c r="C93" s="274" t="s">
        <v>241</v>
      </c>
      <c r="E93" s="238"/>
      <c r="G93" s="281">
        <f>G83</f>
        <v>0</v>
      </c>
    </row>
    <row r="94" spans="1:103" ht="18.75" customHeight="1" thickBot="1" x14ac:dyDescent="0.25">
      <c r="B94" s="397" t="s">
        <v>284</v>
      </c>
      <c r="C94" s="274" t="s">
        <v>285</v>
      </c>
      <c r="E94" s="238"/>
      <c r="G94" s="281">
        <f>G89</f>
        <v>0</v>
      </c>
    </row>
    <row r="95" spans="1:103" s="276" customFormat="1" ht="24" customHeight="1" thickBot="1" x14ac:dyDescent="0.3">
      <c r="B95" s="277"/>
      <c r="C95" s="278" t="s">
        <v>293</v>
      </c>
      <c r="D95" s="279"/>
      <c r="E95" s="279"/>
      <c r="F95" s="279"/>
      <c r="G95" s="280">
        <f>SUM(G92:G94)</f>
        <v>0</v>
      </c>
    </row>
    <row r="96" spans="1:103" x14ac:dyDescent="0.2">
      <c r="B96" s="395"/>
      <c r="E96" s="238"/>
    </row>
    <row r="97" spans="2:5" x14ac:dyDescent="0.2">
      <c r="B97" s="395"/>
      <c r="E97" s="238"/>
    </row>
    <row r="98" spans="2:5" x14ac:dyDescent="0.2">
      <c r="B98" s="395"/>
      <c r="E98" s="238"/>
    </row>
    <row r="99" spans="2:5" x14ac:dyDescent="0.2">
      <c r="B99" s="395"/>
      <c r="E99" s="238"/>
    </row>
    <row r="100" spans="2:5" x14ac:dyDescent="0.2">
      <c r="B100" s="395"/>
      <c r="E100" s="238"/>
    </row>
    <row r="101" spans="2:5" x14ac:dyDescent="0.2">
      <c r="B101" s="395"/>
      <c r="E101" s="238"/>
    </row>
    <row r="102" spans="2:5" x14ac:dyDescent="0.2">
      <c r="B102" s="395"/>
      <c r="E102" s="238"/>
    </row>
    <row r="103" spans="2:5" x14ac:dyDescent="0.2">
      <c r="B103" s="395"/>
      <c r="E103" s="238"/>
    </row>
    <row r="104" spans="2:5" x14ac:dyDescent="0.2">
      <c r="B104" s="395"/>
      <c r="E104" s="238"/>
    </row>
    <row r="105" spans="2:5" x14ac:dyDescent="0.2">
      <c r="B105" s="395"/>
      <c r="E105" s="238"/>
    </row>
    <row r="106" spans="2:5" x14ac:dyDescent="0.2">
      <c r="B106" s="395"/>
      <c r="E106" s="238"/>
    </row>
    <row r="107" spans="2:5" x14ac:dyDescent="0.2">
      <c r="B107" s="395"/>
      <c r="E107" s="238"/>
    </row>
    <row r="108" spans="2:5" x14ac:dyDescent="0.2">
      <c r="B108" s="395"/>
      <c r="E108" s="238"/>
    </row>
    <row r="109" spans="2:5" x14ac:dyDescent="0.2">
      <c r="B109" s="395"/>
      <c r="E109" s="238"/>
    </row>
    <row r="110" spans="2:5" x14ac:dyDescent="0.2">
      <c r="B110" s="395"/>
      <c r="E110" s="238"/>
    </row>
    <row r="111" spans="2:5" x14ac:dyDescent="0.2">
      <c r="B111" s="395"/>
      <c r="E111" s="238"/>
    </row>
    <row r="112" spans="2:5" x14ac:dyDescent="0.2">
      <c r="B112" s="395"/>
      <c r="E112" s="238"/>
    </row>
    <row r="113" spans="2:5" x14ac:dyDescent="0.2">
      <c r="B113" s="395"/>
      <c r="E113" s="238"/>
    </row>
    <row r="114" spans="2:5" x14ac:dyDescent="0.2">
      <c r="B114" s="395"/>
      <c r="E114" s="238"/>
    </row>
    <row r="115" spans="2:5" x14ac:dyDescent="0.2">
      <c r="B115" s="395"/>
      <c r="E115" s="238"/>
    </row>
    <row r="116" spans="2:5" x14ac:dyDescent="0.2">
      <c r="B116" s="395"/>
      <c r="E116" s="238"/>
    </row>
    <row r="117" spans="2:5" x14ac:dyDescent="0.2">
      <c r="B117" s="395"/>
      <c r="E117" s="238"/>
    </row>
    <row r="118" spans="2:5" x14ac:dyDescent="0.2">
      <c r="B118" s="395"/>
      <c r="E118" s="238"/>
    </row>
    <row r="119" spans="2:5" x14ac:dyDescent="0.2">
      <c r="B119" s="395"/>
      <c r="E119" s="238"/>
    </row>
    <row r="120" spans="2:5" x14ac:dyDescent="0.2">
      <c r="B120" s="395"/>
      <c r="E120" s="238"/>
    </row>
    <row r="121" spans="2:5" x14ac:dyDescent="0.2">
      <c r="B121" s="395"/>
      <c r="E121" s="238"/>
    </row>
    <row r="122" spans="2:5" x14ac:dyDescent="0.2">
      <c r="B122" s="395"/>
      <c r="E122" s="238"/>
    </row>
    <row r="123" spans="2:5" x14ac:dyDescent="0.2">
      <c r="B123" s="395"/>
      <c r="E123" s="238"/>
    </row>
    <row r="124" spans="2:5" x14ac:dyDescent="0.2">
      <c r="B124" s="395"/>
      <c r="E124" s="238"/>
    </row>
    <row r="125" spans="2:5" x14ac:dyDescent="0.2">
      <c r="B125" s="395"/>
      <c r="E125" s="238"/>
    </row>
    <row r="126" spans="2:5" x14ac:dyDescent="0.2">
      <c r="B126" s="395"/>
      <c r="E126" s="238"/>
    </row>
    <row r="127" spans="2:5" x14ac:dyDescent="0.2">
      <c r="B127" s="395"/>
      <c r="E127" s="238"/>
    </row>
    <row r="128" spans="2:5" x14ac:dyDescent="0.2">
      <c r="B128" s="395"/>
      <c r="E128" s="238"/>
    </row>
    <row r="129" spans="2:5" x14ac:dyDescent="0.2">
      <c r="B129" s="395"/>
      <c r="E129" s="238"/>
    </row>
    <row r="130" spans="2:5" x14ac:dyDescent="0.2">
      <c r="B130" s="395"/>
      <c r="E130" s="238"/>
    </row>
    <row r="131" spans="2:5" x14ac:dyDescent="0.2">
      <c r="B131" s="395"/>
      <c r="E131" s="238"/>
    </row>
    <row r="132" spans="2:5" x14ac:dyDescent="0.2">
      <c r="B132" s="395"/>
      <c r="E132" s="238"/>
    </row>
    <row r="133" spans="2:5" x14ac:dyDescent="0.2">
      <c r="B133" s="395"/>
      <c r="E133" s="238"/>
    </row>
    <row r="134" spans="2:5" x14ac:dyDescent="0.2">
      <c r="B134" s="395"/>
      <c r="E134" s="238"/>
    </row>
    <row r="135" spans="2:5" x14ac:dyDescent="0.2">
      <c r="E135" s="238"/>
    </row>
    <row r="136" spans="2:5" x14ac:dyDescent="0.2">
      <c r="E136" s="238"/>
    </row>
    <row r="137" spans="2:5" x14ac:dyDescent="0.2">
      <c r="E137" s="238"/>
    </row>
    <row r="138" spans="2:5" x14ac:dyDescent="0.2">
      <c r="E138" s="238"/>
    </row>
    <row r="139" spans="2:5" x14ac:dyDescent="0.2">
      <c r="E139" s="238"/>
    </row>
    <row r="140" spans="2:5" x14ac:dyDescent="0.2">
      <c r="E140" s="238"/>
    </row>
    <row r="141" spans="2:5" x14ac:dyDescent="0.2">
      <c r="E141" s="238"/>
    </row>
    <row r="142" spans="2:5" x14ac:dyDescent="0.2">
      <c r="E142" s="238"/>
    </row>
    <row r="143" spans="2:5" x14ac:dyDescent="0.2">
      <c r="E143" s="238"/>
    </row>
    <row r="144" spans="2:5" x14ac:dyDescent="0.2">
      <c r="E144" s="238"/>
    </row>
    <row r="145" spans="1:7" x14ac:dyDescent="0.2">
      <c r="E145" s="238"/>
    </row>
    <row r="146" spans="1:7" x14ac:dyDescent="0.2">
      <c r="A146" s="259"/>
      <c r="B146" s="259"/>
    </row>
    <row r="147" spans="1:7" x14ac:dyDescent="0.2">
      <c r="C147" s="260"/>
      <c r="D147" s="260"/>
      <c r="E147" s="261"/>
      <c r="F147" s="260"/>
      <c r="G147" s="262"/>
    </row>
    <row r="148" spans="1:7" x14ac:dyDescent="0.2">
      <c r="A148" s="259"/>
      <c r="B148" s="259"/>
    </row>
  </sheetData>
  <sheetProtection selectLockedCells="1" selectUnlockedCells="1"/>
  <mergeCells count="29">
    <mergeCell ref="C77:D77"/>
    <mergeCell ref="C79:D79"/>
    <mergeCell ref="C81:D81"/>
    <mergeCell ref="C64:D64"/>
    <mergeCell ref="C67:D67"/>
    <mergeCell ref="C69:D69"/>
    <mergeCell ref="C71:D71"/>
    <mergeCell ref="C73:D73"/>
    <mergeCell ref="C75:D75"/>
    <mergeCell ref="C62:D62"/>
    <mergeCell ref="C26:D26"/>
    <mergeCell ref="C29:D29"/>
    <mergeCell ref="C32:D32"/>
    <mergeCell ref="C35:D35"/>
    <mergeCell ref="C38:D38"/>
    <mergeCell ref="C42:D42"/>
    <mergeCell ref="C45:D45"/>
    <mergeCell ref="C48:D48"/>
    <mergeCell ref="C56:D56"/>
    <mergeCell ref="C58:D58"/>
    <mergeCell ref="C60:D60"/>
    <mergeCell ref="C23:D23"/>
    <mergeCell ref="C7:D7"/>
    <mergeCell ref="C9:D9"/>
    <mergeCell ref="C11:D11"/>
    <mergeCell ref="C13:D13"/>
    <mergeCell ref="C15:D15"/>
    <mergeCell ref="C17:D17"/>
    <mergeCell ref="C19:D19"/>
  </mergeCells>
  <pageMargins left="0.47" right="0.39374999999999999" top="0.36" bottom="0.55000000000000004" header="0.26" footer="0.19652777777777777"/>
  <pageSetup paperSize="9" scale="98" firstPageNumber="0" orientation="portrait" horizontalDpi="300" verticalDpi="300" r:id="rId1"/>
  <headerFooter alignWithMargins="0"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7EE8F-0D23-465C-BDAD-A6965842C86F}">
  <sheetPr>
    <tabColor theme="5" tint="-0.249977111117893"/>
  </sheetPr>
  <dimension ref="A1:CZ315"/>
  <sheetViews>
    <sheetView topLeftCell="A238" workbookViewId="0">
      <pane ySplit="6930" topLeftCell="A241"/>
      <selection activeCell="F6" sqref="F6:F248"/>
      <selection pane="bottomLeft" activeCell="A241" sqref="A241"/>
    </sheetView>
  </sheetViews>
  <sheetFormatPr defaultRowHeight="12.75" x14ac:dyDescent="0.2"/>
  <cols>
    <col min="1" max="1" width="4.42578125" style="238" customWidth="1"/>
    <col min="2" max="2" width="12.42578125" style="238" customWidth="1"/>
    <col min="3" max="3" width="43" style="238" customWidth="1"/>
    <col min="4" max="4" width="5.5703125" style="238" customWidth="1"/>
    <col min="5" max="5" width="7.7109375" style="239" customWidth="1"/>
    <col min="6" max="6" width="9.85546875" style="238" customWidth="1"/>
    <col min="7" max="7" width="12.5703125" style="238" customWidth="1"/>
    <col min="8" max="11" width="9.140625" style="238"/>
    <col min="12" max="12" width="75.42578125" style="238" customWidth="1"/>
    <col min="13" max="13" width="45.28515625" style="238" customWidth="1"/>
    <col min="14" max="256" width="9.140625" style="238"/>
    <col min="257" max="257" width="4.42578125" style="238" customWidth="1"/>
    <col min="258" max="258" width="11.5703125" style="238" customWidth="1"/>
    <col min="259" max="259" width="40.42578125" style="238" customWidth="1"/>
    <col min="260" max="260" width="5.5703125" style="238" customWidth="1"/>
    <col min="261" max="261" width="8.5703125" style="238" customWidth="1"/>
    <col min="262" max="262" width="9.85546875" style="238" customWidth="1"/>
    <col min="263" max="263" width="13.85546875" style="238" customWidth="1"/>
    <col min="264" max="267" width="9.140625" style="238"/>
    <col min="268" max="268" width="75.42578125" style="238" customWidth="1"/>
    <col min="269" max="269" width="45.28515625" style="238" customWidth="1"/>
    <col min="270" max="512" width="9.140625" style="238"/>
    <col min="513" max="513" width="4.42578125" style="238" customWidth="1"/>
    <col min="514" max="514" width="11.5703125" style="238" customWidth="1"/>
    <col min="515" max="515" width="40.42578125" style="238" customWidth="1"/>
    <col min="516" max="516" width="5.5703125" style="238" customWidth="1"/>
    <col min="517" max="517" width="8.5703125" style="238" customWidth="1"/>
    <col min="518" max="518" width="9.85546875" style="238" customWidth="1"/>
    <col min="519" max="519" width="13.85546875" style="238" customWidth="1"/>
    <col min="520" max="523" width="9.140625" style="238"/>
    <col min="524" max="524" width="75.42578125" style="238" customWidth="1"/>
    <col min="525" max="525" width="45.28515625" style="238" customWidth="1"/>
    <col min="526" max="768" width="9.140625" style="238"/>
    <col min="769" max="769" width="4.42578125" style="238" customWidth="1"/>
    <col min="770" max="770" width="11.5703125" style="238" customWidth="1"/>
    <col min="771" max="771" width="40.42578125" style="238" customWidth="1"/>
    <col min="772" max="772" width="5.5703125" style="238" customWidth="1"/>
    <col min="773" max="773" width="8.5703125" style="238" customWidth="1"/>
    <col min="774" max="774" width="9.85546875" style="238" customWidth="1"/>
    <col min="775" max="775" width="13.85546875" style="238" customWidth="1"/>
    <col min="776" max="779" width="9.140625" style="238"/>
    <col min="780" max="780" width="75.42578125" style="238" customWidth="1"/>
    <col min="781" max="781" width="45.28515625" style="238" customWidth="1"/>
    <col min="782" max="1024" width="9.140625" style="238"/>
    <col min="1025" max="1025" width="4.42578125" style="238" customWidth="1"/>
    <col min="1026" max="1026" width="11.5703125" style="238" customWidth="1"/>
    <col min="1027" max="1027" width="40.42578125" style="238" customWidth="1"/>
    <col min="1028" max="1028" width="5.5703125" style="238" customWidth="1"/>
    <col min="1029" max="1029" width="8.5703125" style="238" customWidth="1"/>
    <col min="1030" max="1030" width="9.85546875" style="238" customWidth="1"/>
    <col min="1031" max="1031" width="13.85546875" style="238" customWidth="1"/>
    <col min="1032" max="1035" width="9.140625" style="238"/>
    <col min="1036" max="1036" width="75.42578125" style="238" customWidth="1"/>
    <col min="1037" max="1037" width="45.28515625" style="238" customWidth="1"/>
    <col min="1038" max="1280" width="9.140625" style="238"/>
    <col min="1281" max="1281" width="4.42578125" style="238" customWidth="1"/>
    <col min="1282" max="1282" width="11.5703125" style="238" customWidth="1"/>
    <col min="1283" max="1283" width="40.42578125" style="238" customWidth="1"/>
    <col min="1284" max="1284" width="5.5703125" style="238" customWidth="1"/>
    <col min="1285" max="1285" width="8.5703125" style="238" customWidth="1"/>
    <col min="1286" max="1286" width="9.85546875" style="238" customWidth="1"/>
    <col min="1287" max="1287" width="13.85546875" style="238" customWidth="1"/>
    <col min="1288" max="1291" width="9.140625" style="238"/>
    <col min="1292" max="1292" width="75.42578125" style="238" customWidth="1"/>
    <col min="1293" max="1293" width="45.28515625" style="238" customWidth="1"/>
    <col min="1294" max="1536" width="9.140625" style="238"/>
    <col min="1537" max="1537" width="4.42578125" style="238" customWidth="1"/>
    <col min="1538" max="1538" width="11.5703125" style="238" customWidth="1"/>
    <col min="1539" max="1539" width="40.42578125" style="238" customWidth="1"/>
    <col min="1540" max="1540" width="5.5703125" style="238" customWidth="1"/>
    <col min="1541" max="1541" width="8.5703125" style="238" customWidth="1"/>
    <col min="1542" max="1542" width="9.85546875" style="238" customWidth="1"/>
    <col min="1543" max="1543" width="13.85546875" style="238" customWidth="1"/>
    <col min="1544" max="1547" width="9.140625" style="238"/>
    <col min="1548" max="1548" width="75.42578125" style="238" customWidth="1"/>
    <col min="1549" max="1549" width="45.28515625" style="238" customWidth="1"/>
    <col min="1550" max="1792" width="9.140625" style="238"/>
    <col min="1793" max="1793" width="4.42578125" style="238" customWidth="1"/>
    <col min="1794" max="1794" width="11.5703125" style="238" customWidth="1"/>
    <col min="1795" max="1795" width="40.42578125" style="238" customWidth="1"/>
    <col min="1796" max="1796" width="5.5703125" style="238" customWidth="1"/>
    <col min="1797" max="1797" width="8.5703125" style="238" customWidth="1"/>
    <col min="1798" max="1798" width="9.85546875" style="238" customWidth="1"/>
    <col min="1799" max="1799" width="13.85546875" style="238" customWidth="1"/>
    <col min="1800" max="1803" width="9.140625" style="238"/>
    <col min="1804" max="1804" width="75.42578125" style="238" customWidth="1"/>
    <col min="1805" max="1805" width="45.28515625" style="238" customWidth="1"/>
    <col min="1806" max="2048" width="9.140625" style="238"/>
    <col min="2049" max="2049" width="4.42578125" style="238" customWidth="1"/>
    <col min="2050" max="2050" width="11.5703125" style="238" customWidth="1"/>
    <col min="2051" max="2051" width="40.42578125" style="238" customWidth="1"/>
    <col min="2052" max="2052" width="5.5703125" style="238" customWidth="1"/>
    <col min="2053" max="2053" width="8.5703125" style="238" customWidth="1"/>
    <col min="2054" max="2054" width="9.85546875" style="238" customWidth="1"/>
    <col min="2055" max="2055" width="13.85546875" style="238" customWidth="1"/>
    <col min="2056" max="2059" width="9.140625" style="238"/>
    <col min="2060" max="2060" width="75.42578125" style="238" customWidth="1"/>
    <col min="2061" max="2061" width="45.28515625" style="238" customWidth="1"/>
    <col min="2062" max="2304" width="9.140625" style="238"/>
    <col min="2305" max="2305" width="4.42578125" style="238" customWidth="1"/>
    <col min="2306" max="2306" width="11.5703125" style="238" customWidth="1"/>
    <col min="2307" max="2307" width="40.42578125" style="238" customWidth="1"/>
    <col min="2308" max="2308" width="5.5703125" style="238" customWidth="1"/>
    <col min="2309" max="2309" width="8.5703125" style="238" customWidth="1"/>
    <col min="2310" max="2310" width="9.85546875" style="238" customWidth="1"/>
    <col min="2311" max="2311" width="13.85546875" style="238" customWidth="1"/>
    <col min="2312" max="2315" width="9.140625" style="238"/>
    <col min="2316" max="2316" width="75.42578125" style="238" customWidth="1"/>
    <col min="2317" max="2317" width="45.28515625" style="238" customWidth="1"/>
    <col min="2318" max="2560" width="9.140625" style="238"/>
    <col min="2561" max="2561" width="4.42578125" style="238" customWidth="1"/>
    <col min="2562" max="2562" width="11.5703125" style="238" customWidth="1"/>
    <col min="2563" max="2563" width="40.42578125" style="238" customWidth="1"/>
    <col min="2564" max="2564" width="5.5703125" style="238" customWidth="1"/>
    <col min="2565" max="2565" width="8.5703125" style="238" customWidth="1"/>
    <col min="2566" max="2566" width="9.85546875" style="238" customWidth="1"/>
    <col min="2567" max="2567" width="13.85546875" style="238" customWidth="1"/>
    <col min="2568" max="2571" width="9.140625" style="238"/>
    <col min="2572" max="2572" width="75.42578125" style="238" customWidth="1"/>
    <col min="2573" max="2573" width="45.28515625" style="238" customWidth="1"/>
    <col min="2574" max="2816" width="9.140625" style="238"/>
    <col min="2817" max="2817" width="4.42578125" style="238" customWidth="1"/>
    <col min="2818" max="2818" width="11.5703125" style="238" customWidth="1"/>
    <col min="2819" max="2819" width="40.42578125" style="238" customWidth="1"/>
    <col min="2820" max="2820" width="5.5703125" style="238" customWidth="1"/>
    <col min="2821" max="2821" width="8.5703125" style="238" customWidth="1"/>
    <col min="2822" max="2822" width="9.85546875" style="238" customWidth="1"/>
    <col min="2823" max="2823" width="13.85546875" style="238" customWidth="1"/>
    <col min="2824" max="2827" width="9.140625" style="238"/>
    <col min="2828" max="2828" width="75.42578125" style="238" customWidth="1"/>
    <col min="2829" max="2829" width="45.28515625" style="238" customWidth="1"/>
    <col min="2830" max="3072" width="9.140625" style="238"/>
    <col min="3073" max="3073" width="4.42578125" style="238" customWidth="1"/>
    <col min="3074" max="3074" width="11.5703125" style="238" customWidth="1"/>
    <col min="3075" max="3075" width="40.42578125" style="238" customWidth="1"/>
    <col min="3076" max="3076" width="5.5703125" style="238" customWidth="1"/>
    <col min="3077" max="3077" width="8.5703125" style="238" customWidth="1"/>
    <col min="3078" max="3078" width="9.85546875" style="238" customWidth="1"/>
    <col min="3079" max="3079" width="13.85546875" style="238" customWidth="1"/>
    <col min="3080" max="3083" width="9.140625" style="238"/>
    <col min="3084" max="3084" width="75.42578125" style="238" customWidth="1"/>
    <col min="3085" max="3085" width="45.28515625" style="238" customWidth="1"/>
    <col min="3086" max="3328" width="9.140625" style="238"/>
    <col min="3329" max="3329" width="4.42578125" style="238" customWidth="1"/>
    <col min="3330" max="3330" width="11.5703125" style="238" customWidth="1"/>
    <col min="3331" max="3331" width="40.42578125" style="238" customWidth="1"/>
    <col min="3332" max="3332" width="5.5703125" style="238" customWidth="1"/>
    <col min="3333" max="3333" width="8.5703125" style="238" customWidth="1"/>
    <col min="3334" max="3334" width="9.85546875" style="238" customWidth="1"/>
    <col min="3335" max="3335" width="13.85546875" style="238" customWidth="1"/>
    <col min="3336" max="3339" width="9.140625" style="238"/>
    <col min="3340" max="3340" width="75.42578125" style="238" customWidth="1"/>
    <col min="3341" max="3341" width="45.28515625" style="238" customWidth="1"/>
    <col min="3342" max="3584" width="9.140625" style="238"/>
    <col min="3585" max="3585" width="4.42578125" style="238" customWidth="1"/>
    <col min="3586" max="3586" width="11.5703125" style="238" customWidth="1"/>
    <col min="3587" max="3587" width="40.42578125" style="238" customWidth="1"/>
    <col min="3588" max="3588" width="5.5703125" style="238" customWidth="1"/>
    <col min="3589" max="3589" width="8.5703125" style="238" customWidth="1"/>
    <col min="3590" max="3590" width="9.85546875" style="238" customWidth="1"/>
    <col min="3591" max="3591" width="13.85546875" style="238" customWidth="1"/>
    <col min="3592" max="3595" width="9.140625" style="238"/>
    <col min="3596" max="3596" width="75.42578125" style="238" customWidth="1"/>
    <col min="3597" max="3597" width="45.28515625" style="238" customWidth="1"/>
    <col min="3598" max="3840" width="9.140625" style="238"/>
    <col min="3841" max="3841" width="4.42578125" style="238" customWidth="1"/>
    <col min="3842" max="3842" width="11.5703125" style="238" customWidth="1"/>
    <col min="3843" max="3843" width="40.42578125" style="238" customWidth="1"/>
    <col min="3844" max="3844" width="5.5703125" style="238" customWidth="1"/>
    <col min="3845" max="3845" width="8.5703125" style="238" customWidth="1"/>
    <col min="3846" max="3846" width="9.85546875" style="238" customWidth="1"/>
    <col min="3847" max="3847" width="13.85546875" style="238" customWidth="1"/>
    <col min="3848" max="3851" width="9.140625" style="238"/>
    <col min="3852" max="3852" width="75.42578125" style="238" customWidth="1"/>
    <col min="3853" max="3853" width="45.28515625" style="238" customWidth="1"/>
    <col min="3854" max="4096" width="9.140625" style="238"/>
    <col min="4097" max="4097" width="4.42578125" style="238" customWidth="1"/>
    <col min="4098" max="4098" width="11.5703125" style="238" customWidth="1"/>
    <col min="4099" max="4099" width="40.42578125" style="238" customWidth="1"/>
    <col min="4100" max="4100" width="5.5703125" style="238" customWidth="1"/>
    <col min="4101" max="4101" width="8.5703125" style="238" customWidth="1"/>
    <col min="4102" max="4102" width="9.85546875" style="238" customWidth="1"/>
    <col min="4103" max="4103" width="13.85546875" style="238" customWidth="1"/>
    <col min="4104" max="4107" width="9.140625" style="238"/>
    <col min="4108" max="4108" width="75.42578125" style="238" customWidth="1"/>
    <col min="4109" max="4109" width="45.28515625" style="238" customWidth="1"/>
    <col min="4110" max="4352" width="9.140625" style="238"/>
    <col min="4353" max="4353" width="4.42578125" style="238" customWidth="1"/>
    <col min="4354" max="4354" width="11.5703125" style="238" customWidth="1"/>
    <col min="4355" max="4355" width="40.42578125" style="238" customWidth="1"/>
    <col min="4356" max="4356" width="5.5703125" style="238" customWidth="1"/>
    <col min="4357" max="4357" width="8.5703125" style="238" customWidth="1"/>
    <col min="4358" max="4358" width="9.85546875" style="238" customWidth="1"/>
    <col min="4359" max="4359" width="13.85546875" style="238" customWidth="1"/>
    <col min="4360" max="4363" width="9.140625" style="238"/>
    <col min="4364" max="4364" width="75.42578125" style="238" customWidth="1"/>
    <col min="4365" max="4365" width="45.28515625" style="238" customWidth="1"/>
    <col min="4366" max="4608" width="9.140625" style="238"/>
    <col min="4609" max="4609" width="4.42578125" style="238" customWidth="1"/>
    <col min="4610" max="4610" width="11.5703125" style="238" customWidth="1"/>
    <col min="4611" max="4611" width="40.42578125" style="238" customWidth="1"/>
    <col min="4612" max="4612" width="5.5703125" style="238" customWidth="1"/>
    <col min="4613" max="4613" width="8.5703125" style="238" customWidth="1"/>
    <col min="4614" max="4614" width="9.85546875" style="238" customWidth="1"/>
    <col min="4615" max="4615" width="13.85546875" style="238" customWidth="1"/>
    <col min="4616" max="4619" width="9.140625" style="238"/>
    <col min="4620" max="4620" width="75.42578125" style="238" customWidth="1"/>
    <col min="4621" max="4621" width="45.28515625" style="238" customWidth="1"/>
    <col min="4622" max="4864" width="9.140625" style="238"/>
    <col min="4865" max="4865" width="4.42578125" style="238" customWidth="1"/>
    <col min="4866" max="4866" width="11.5703125" style="238" customWidth="1"/>
    <col min="4867" max="4867" width="40.42578125" style="238" customWidth="1"/>
    <col min="4868" max="4868" width="5.5703125" style="238" customWidth="1"/>
    <col min="4869" max="4869" width="8.5703125" style="238" customWidth="1"/>
    <col min="4870" max="4870" width="9.85546875" style="238" customWidth="1"/>
    <col min="4871" max="4871" width="13.85546875" style="238" customWidth="1"/>
    <col min="4872" max="4875" width="9.140625" style="238"/>
    <col min="4876" max="4876" width="75.42578125" style="238" customWidth="1"/>
    <col min="4877" max="4877" width="45.28515625" style="238" customWidth="1"/>
    <col min="4878" max="5120" width="9.140625" style="238"/>
    <col min="5121" max="5121" width="4.42578125" style="238" customWidth="1"/>
    <col min="5122" max="5122" width="11.5703125" style="238" customWidth="1"/>
    <col min="5123" max="5123" width="40.42578125" style="238" customWidth="1"/>
    <col min="5124" max="5124" width="5.5703125" style="238" customWidth="1"/>
    <col min="5125" max="5125" width="8.5703125" style="238" customWidth="1"/>
    <col min="5126" max="5126" width="9.85546875" style="238" customWidth="1"/>
    <col min="5127" max="5127" width="13.85546875" style="238" customWidth="1"/>
    <col min="5128" max="5131" width="9.140625" style="238"/>
    <col min="5132" max="5132" width="75.42578125" style="238" customWidth="1"/>
    <col min="5133" max="5133" width="45.28515625" style="238" customWidth="1"/>
    <col min="5134" max="5376" width="9.140625" style="238"/>
    <col min="5377" max="5377" width="4.42578125" style="238" customWidth="1"/>
    <col min="5378" max="5378" width="11.5703125" style="238" customWidth="1"/>
    <col min="5379" max="5379" width="40.42578125" style="238" customWidth="1"/>
    <col min="5380" max="5380" width="5.5703125" style="238" customWidth="1"/>
    <col min="5381" max="5381" width="8.5703125" style="238" customWidth="1"/>
    <col min="5382" max="5382" width="9.85546875" style="238" customWidth="1"/>
    <col min="5383" max="5383" width="13.85546875" style="238" customWidth="1"/>
    <col min="5384" max="5387" width="9.140625" style="238"/>
    <col min="5388" max="5388" width="75.42578125" style="238" customWidth="1"/>
    <col min="5389" max="5389" width="45.28515625" style="238" customWidth="1"/>
    <col min="5390" max="5632" width="9.140625" style="238"/>
    <col min="5633" max="5633" width="4.42578125" style="238" customWidth="1"/>
    <col min="5634" max="5634" width="11.5703125" style="238" customWidth="1"/>
    <col min="5635" max="5635" width="40.42578125" style="238" customWidth="1"/>
    <col min="5636" max="5636" width="5.5703125" style="238" customWidth="1"/>
    <col min="5637" max="5637" width="8.5703125" style="238" customWidth="1"/>
    <col min="5638" max="5638" width="9.85546875" style="238" customWidth="1"/>
    <col min="5639" max="5639" width="13.85546875" style="238" customWidth="1"/>
    <col min="5640" max="5643" width="9.140625" style="238"/>
    <col min="5644" max="5644" width="75.42578125" style="238" customWidth="1"/>
    <col min="5645" max="5645" width="45.28515625" style="238" customWidth="1"/>
    <col min="5646" max="5888" width="9.140625" style="238"/>
    <col min="5889" max="5889" width="4.42578125" style="238" customWidth="1"/>
    <col min="5890" max="5890" width="11.5703125" style="238" customWidth="1"/>
    <col min="5891" max="5891" width="40.42578125" style="238" customWidth="1"/>
    <col min="5892" max="5892" width="5.5703125" style="238" customWidth="1"/>
    <col min="5893" max="5893" width="8.5703125" style="238" customWidth="1"/>
    <col min="5894" max="5894" width="9.85546875" style="238" customWidth="1"/>
    <col min="5895" max="5895" width="13.85546875" style="238" customWidth="1"/>
    <col min="5896" max="5899" width="9.140625" style="238"/>
    <col min="5900" max="5900" width="75.42578125" style="238" customWidth="1"/>
    <col min="5901" max="5901" width="45.28515625" style="238" customWidth="1"/>
    <col min="5902" max="6144" width="9.140625" style="238"/>
    <col min="6145" max="6145" width="4.42578125" style="238" customWidth="1"/>
    <col min="6146" max="6146" width="11.5703125" style="238" customWidth="1"/>
    <col min="6147" max="6147" width="40.42578125" style="238" customWidth="1"/>
    <col min="6148" max="6148" width="5.5703125" style="238" customWidth="1"/>
    <col min="6149" max="6149" width="8.5703125" style="238" customWidth="1"/>
    <col min="6150" max="6150" width="9.85546875" style="238" customWidth="1"/>
    <col min="6151" max="6151" width="13.85546875" style="238" customWidth="1"/>
    <col min="6152" max="6155" width="9.140625" style="238"/>
    <col min="6156" max="6156" width="75.42578125" style="238" customWidth="1"/>
    <col min="6157" max="6157" width="45.28515625" style="238" customWidth="1"/>
    <col min="6158" max="6400" width="9.140625" style="238"/>
    <col min="6401" max="6401" width="4.42578125" style="238" customWidth="1"/>
    <col min="6402" max="6402" width="11.5703125" style="238" customWidth="1"/>
    <col min="6403" max="6403" width="40.42578125" style="238" customWidth="1"/>
    <col min="6404" max="6404" width="5.5703125" style="238" customWidth="1"/>
    <col min="6405" max="6405" width="8.5703125" style="238" customWidth="1"/>
    <col min="6406" max="6406" width="9.85546875" style="238" customWidth="1"/>
    <col min="6407" max="6407" width="13.85546875" style="238" customWidth="1"/>
    <col min="6408" max="6411" width="9.140625" style="238"/>
    <col min="6412" max="6412" width="75.42578125" style="238" customWidth="1"/>
    <col min="6413" max="6413" width="45.28515625" style="238" customWidth="1"/>
    <col min="6414" max="6656" width="9.140625" style="238"/>
    <col min="6657" max="6657" width="4.42578125" style="238" customWidth="1"/>
    <col min="6658" max="6658" width="11.5703125" style="238" customWidth="1"/>
    <col min="6659" max="6659" width="40.42578125" style="238" customWidth="1"/>
    <col min="6660" max="6660" width="5.5703125" style="238" customWidth="1"/>
    <col min="6661" max="6661" width="8.5703125" style="238" customWidth="1"/>
    <col min="6662" max="6662" width="9.85546875" style="238" customWidth="1"/>
    <col min="6663" max="6663" width="13.85546875" style="238" customWidth="1"/>
    <col min="6664" max="6667" width="9.140625" style="238"/>
    <col min="6668" max="6668" width="75.42578125" style="238" customWidth="1"/>
    <col min="6669" max="6669" width="45.28515625" style="238" customWidth="1"/>
    <col min="6670" max="6912" width="9.140625" style="238"/>
    <col min="6913" max="6913" width="4.42578125" style="238" customWidth="1"/>
    <col min="6914" max="6914" width="11.5703125" style="238" customWidth="1"/>
    <col min="6915" max="6915" width="40.42578125" style="238" customWidth="1"/>
    <col min="6916" max="6916" width="5.5703125" style="238" customWidth="1"/>
    <col min="6917" max="6917" width="8.5703125" style="238" customWidth="1"/>
    <col min="6918" max="6918" width="9.85546875" style="238" customWidth="1"/>
    <col min="6919" max="6919" width="13.85546875" style="238" customWidth="1"/>
    <col min="6920" max="6923" width="9.140625" style="238"/>
    <col min="6924" max="6924" width="75.42578125" style="238" customWidth="1"/>
    <col min="6925" max="6925" width="45.28515625" style="238" customWidth="1"/>
    <col min="6926" max="7168" width="9.140625" style="238"/>
    <col min="7169" max="7169" width="4.42578125" style="238" customWidth="1"/>
    <col min="7170" max="7170" width="11.5703125" style="238" customWidth="1"/>
    <col min="7171" max="7171" width="40.42578125" style="238" customWidth="1"/>
    <col min="7172" max="7172" width="5.5703125" style="238" customWidth="1"/>
    <col min="7173" max="7173" width="8.5703125" style="238" customWidth="1"/>
    <col min="7174" max="7174" width="9.85546875" style="238" customWidth="1"/>
    <col min="7175" max="7175" width="13.85546875" style="238" customWidth="1"/>
    <col min="7176" max="7179" width="9.140625" style="238"/>
    <col min="7180" max="7180" width="75.42578125" style="238" customWidth="1"/>
    <col min="7181" max="7181" width="45.28515625" style="238" customWidth="1"/>
    <col min="7182" max="7424" width="9.140625" style="238"/>
    <col min="7425" max="7425" width="4.42578125" style="238" customWidth="1"/>
    <col min="7426" max="7426" width="11.5703125" style="238" customWidth="1"/>
    <col min="7427" max="7427" width="40.42578125" style="238" customWidth="1"/>
    <col min="7428" max="7428" width="5.5703125" style="238" customWidth="1"/>
    <col min="7429" max="7429" width="8.5703125" style="238" customWidth="1"/>
    <col min="7430" max="7430" width="9.85546875" style="238" customWidth="1"/>
    <col min="7431" max="7431" width="13.85546875" style="238" customWidth="1"/>
    <col min="7432" max="7435" width="9.140625" style="238"/>
    <col min="7436" max="7436" width="75.42578125" style="238" customWidth="1"/>
    <col min="7437" max="7437" width="45.28515625" style="238" customWidth="1"/>
    <col min="7438" max="7680" width="9.140625" style="238"/>
    <col min="7681" max="7681" width="4.42578125" style="238" customWidth="1"/>
    <col min="7682" max="7682" width="11.5703125" style="238" customWidth="1"/>
    <col min="7683" max="7683" width="40.42578125" style="238" customWidth="1"/>
    <col min="7684" max="7684" width="5.5703125" style="238" customWidth="1"/>
    <col min="7685" max="7685" width="8.5703125" style="238" customWidth="1"/>
    <col min="7686" max="7686" width="9.85546875" style="238" customWidth="1"/>
    <col min="7687" max="7687" width="13.85546875" style="238" customWidth="1"/>
    <col min="7688" max="7691" width="9.140625" style="238"/>
    <col min="7692" max="7692" width="75.42578125" style="238" customWidth="1"/>
    <col min="7693" max="7693" width="45.28515625" style="238" customWidth="1"/>
    <col min="7694" max="7936" width="9.140625" style="238"/>
    <col min="7937" max="7937" width="4.42578125" style="238" customWidth="1"/>
    <col min="7938" max="7938" width="11.5703125" style="238" customWidth="1"/>
    <col min="7939" max="7939" width="40.42578125" style="238" customWidth="1"/>
    <col min="7940" max="7940" width="5.5703125" style="238" customWidth="1"/>
    <col min="7941" max="7941" width="8.5703125" style="238" customWidth="1"/>
    <col min="7942" max="7942" width="9.85546875" style="238" customWidth="1"/>
    <col min="7943" max="7943" width="13.85546875" style="238" customWidth="1"/>
    <col min="7944" max="7947" width="9.140625" style="238"/>
    <col min="7948" max="7948" width="75.42578125" style="238" customWidth="1"/>
    <col min="7949" max="7949" width="45.28515625" style="238" customWidth="1"/>
    <col min="7950" max="8192" width="9.140625" style="238"/>
    <col min="8193" max="8193" width="4.42578125" style="238" customWidth="1"/>
    <col min="8194" max="8194" width="11.5703125" style="238" customWidth="1"/>
    <col min="8195" max="8195" width="40.42578125" style="238" customWidth="1"/>
    <col min="8196" max="8196" width="5.5703125" style="238" customWidth="1"/>
    <col min="8197" max="8197" width="8.5703125" style="238" customWidth="1"/>
    <col min="8198" max="8198" width="9.85546875" style="238" customWidth="1"/>
    <col min="8199" max="8199" width="13.85546875" style="238" customWidth="1"/>
    <col min="8200" max="8203" width="9.140625" style="238"/>
    <col min="8204" max="8204" width="75.42578125" style="238" customWidth="1"/>
    <col min="8205" max="8205" width="45.28515625" style="238" customWidth="1"/>
    <col min="8206" max="8448" width="9.140625" style="238"/>
    <col min="8449" max="8449" width="4.42578125" style="238" customWidth="1"/>
    <col min="8450" max="8450" width="11.5703125" style="238" customWidth="1"/>
    <col min="8451" max="8451" width="40.42578125" style="238" customWidth="1"/>
    <col min="8452" max="8452" width="5.5703125" style="238" customWidth="1"/>
    <col min="8453" max="8453" width="8.5703125" style="238" customWidth="1"/>
    <col min="8454" max="8454" width="9.85546875" style="238" customWidth="1"/>
    <col min="8455" max="8455" width="13.85546875" style="238" customWidth="1"/>
    <col min="8456" max="8459" width="9.140625" style="238"/>
    <col min="8460" max="8460" width="75.42578125" style="238" customWidth="1"/>
    <col min="8461" max="8461" width="45.28515625" style="238" customWidth="1"/>
    <col min="8462" max="8704" width="9.140625" style="238"/>
    <col min="8705" max="8705" width="4.42578125" style="238" customWidth="1"/>
    <col min="8706" max="8706" width="11.5703125" style="238" customWidth="1"/>
    <col min="8707" max="8707" width="40.42578125" style="238" customWidth="1"/>
    <col min="8708" max="8708" width="5.5703125" style="238" customWidth="1"/>
    <col min="8709" max="8709" width="8.5703125" style="238" customWidth="1"/>
    <col min="8710" max="8710" width="9.85546875" style="238" customWidth="1"/>
    <col min="8711" max="8711" width="13.85546875" style="238" customWidth="1"/>
    <col min="8712" max="8715" width="9.140625" style="238"/>
    <col min="8716" max="8716" width="75.42578125" style="238" customWidth="1"/>
    <col min="8717" max="8717" width="45.28515625" style="238" customWidth="1"/>
    <col min="8718" max="8960" width="9.140625" style="238"/>
    <col min="8961" max="8961" width="4.42578125" style="238" customWidth="1"/>
    <col min="8962" max="8962" width="11.5703125" style="238" customWidth="1"/>
    <col min="8963" max="8963" width="40.42578125" style="238" customWidth="1"/>
    <col min="8964" max="8964" width="5.5703125" style="238" customWidth="1"/>
    <col min="8965" max="8965" width="8.5703125" style="238" customWidth="1"/>
    <col min="8966" max="8966" width="9.85546875" style="238" customWidth="1"/>
    <col min="8967" max="8967" width="13.85546875" style="238" customWidth="1"/>
    <col min="8968" max="8971" width="9.140625" style="238"/>
    <col min="8972" max="8972" width="75.42578125" style="238" customWidth="1"/>
    <col min="8973" max="8973" width="45.28515625" style="238" customWidth="1"/>
    <col min="8974" max="9216" width="9.140625" style="238"/>
    <col min="9217" max="9217" width="4.42578125" style="238" customWidth="1"/>
    <col min="9218" max="9218" width="11.5703125" style="238" customWidth="1"/>
    <col min="9219" max="9219" width="40.42578125" style="238" customWidth="1"/>
    <col min="9220" max="9220" width="5.5703125" style="238" customWidth="1"/>
    <col min="9221" max="9221" width="8.5703125" style="238" customWidth="1"/>
    <col min="9222" max="9222" width="9.85546875" style="238" customWidth="1"/>
    <col min="9223" max="9223" width="13.85546875" style="238" customWidth="1"/>
    <col min="9224" max="9227" width="9.140625" style="238"/>
    <col min="9228" max="9228" width="75.42578125" style="238" customWidth="1"/>
    <col min="9229" max="9229" width="45.28515625" style="238" customWidth="1"/>
    <col min="9230" max="9472" width="9.140625" style="238"/>
    <col min="9473" max="9473" width="4.42578125" style="238" customWidth="1"/>
    <col min="9474" max="9474" width="11.5703125" style="238" customWidth="1"/>
    <col min="9475" max="9475" width="40.42578125" style="238" customWidth="1"/>
    <col min="9476" max="9476" width="5.5703125" style="238" customWidth="1"/>
    <col min="9477" max="9477" width="8.5703125" style="238" customWidth="1"/>
    <col min="9478" max="9478" width="9.85546875" style="238" customWidth="1"/>
    <col min="9479" max="9479" width="13.85546875" style="238" customWidth="1"/>
    <col min="9480" max="9483" width="9.140625" style="238"/>
    <col min="9484" max="9484" width="75.42578125" style="238" customWidth="1"/>
    <col min="9485" max="9485" width="45.28515625" style="238" customWidth="1"/>
    <col min="9486" max="9728" width="9.140625" style="238"/>
    <col min="9729" max="9729" width="4.42578125" style="238" customWidth="1"/>
    <col min="9730" max="9730" width="11.5703125" style="238" customWidth="1"/>
    <col min="9731" max="9731" width="40.42578125" style="238" customWidth="1"/>
    <col min="9732" max="9732" width="5.5703125" style="238" customWidth="1"/>
    <col min="9733" max="9733" width="8.5703125" style="238" customWidth="1"/>
    <col min="9734" max="9734" width="9.85546875" style="238" customWidth="1"/>
    <col min="9735" max="9735" width="13.85546875" style="238" customWidth="1"/>
    <col min="9736" max="9739" width="9.140625" style="238"/>
    <col min="9740" max="9740" width="75.42578125" style="238" customWidth="1"/>
    <col min="9741" max="9741" width="45.28515625" style="238" customWidth="1"/>
    <col min="9742" max="9984" width="9.140625" style="238"/>
    <col min="9985" max="9985" width="4.42578125" style="238" customWidth="1"/>
    <col min="9986" max="9986" width="11.5703125" style="238" customWidth="1"/>
    <col min="9987" max="9987" width="40.42578125" style="238" customWidth="1"/>
    <col min="9988" max="9988" width="5.5703125" style="238" customWidth="1"/>
    <col min="9989" max="9989" width="8.5703125" style="238" customWidth="1"/>
    <col min="9990" max="9990" width="9.85546875" style="238" customWidth="1"/>
    <col min="9991" max="9991" width="13.85546875" style="238" customWidth="1"/>
    <col min="9992" max="9995" width="9.140625" style="238"/>
    <col min="9996" max="9996" width="75.42578125" style="238" customWidth="1"/>
    <col min="9997" max="9997" width="45.28515625" style="238" customWidth="1"/>
    <col min="9998" max="10240" width="9.140625" style="238"/>
    <col min="10241" max="10241" width="4.42578125" style="238" customWidth="1"/>
    <col min="10242" max="10242" width="11.5703125" style="238" customWidth="1"/>
    <col min="10243" max="10243" width="40.42578125" style="238" customWidth="1"/>
    <col min="10244" max="10244" width="5.5703125" style="238" customWidth="1"/>
    <col min="10245" max="10245" width="8.5703125" style="238" customWidth="1"/>
    <col min="10246" max="10246" width="9.85546875" style="238" customWidth="1"/>
    <col min="10247" max="10247" width="13.85546875" style="238" customWidth="1"/>
    <col min="10248" max="10251" width="9.140625" style="238"/>
    <col min="10252" max="10252" width="75.42578125" style="238" customWidth="1"/>
    <col min="10253" max="10253" width="45.28515625" style="238" customWidth="1"/>
    <col min="10254" max="10496" width="9.140625" style="238"/>
    <col min="10497" max="10497" width="4.42578125" style="238" customWidth="1"/>
    <col min="10498" max="10498" width="11.5703125" style="238" customWidth="1"/>
    <col min="10499" max="10499" width="40.42578125" style="238" customWidth="1"/>
    <col min="10500" max="10500" width="5.5703125" style="238" customWidth="1"/>
    <col min="10501" max="10501" width="8.5703125" style="238" customWidth="1"/>
    <col min="10502" max="10502" width="9.85546875" style="238" customWidth="1"/>
    <col min="10503" max="10503" width="13.85546875" style="238" customWidth="1"/>
    <col min="10504" max="10507" width="9.140625" style="238"/>
    <col min="10508" max="10508" width="75.42578125" style="238" customWidth="1"/>
    <col min="10509" max="10509" width="45.28515625" style="238" customWidth="1"/>
    <col min="10510" max="10752" width="9.140625" style="238"/>
    <col min="10753" max="10753" width="4.42578125" style="238" customWidth="1"/>
    <col min="10754" max="10754" width="11.5703125" style="238" customWidth="1"/>
    <col min="10755" max="10755" width="40.42578125" style="238" customWidth="1"/>
    <col min="10756" max="10756" width="5.5703125" style="238" customWidth="1"/>
    <col min="10757" max="10757" width="8.5703125" style="238" customWidth="1"/>
    <col min="10758" max="10758" width="9.85546875" style="238" customWidth="1"/>
    <col min="10759" max="10759" width="13.85546875" style="238" customWidth="1"/>
    <col min="10760" max="10763" width="9.140625" style="238"/>
    <col min="10764" max="10764" width="75.42578125" style="238" customWidth="1"/>
    <col min="10765" max="10765" width="45.28515625" style="238" customWidth="1"/>
    <col min="10766" max="11008" width="9.140625" style="238"/>
    <col min="11009" max="11009" width="4.42578125" style="238" customWidth="1"/>
    <col min="11010" max="11010" width="11.5703125" style="238" customWidth="1"/>
    <col min="11011" max="11011" width="40.42578125" style="238" customWidth="1"/>
    <col min="11012" max="11012" width="5.5703125" style="238" customWidth="1"/>
    <col min="11013" max="11013" width="8.5703125" style="238" customWidth="1"/>
    <col min="11014" max="11014" width="9.85546875" style="238" customWidth="1"/>
    <col min="11015" max="11015" width="13.85546875" style="238" customWidth="1"/>
    <col min="11016" max="11019" width="9.140625" style="238"/>
    <col min="11020" max="11020" width="75.42578125" style="238" customWidth="1"/>
    <col min="11021" max="11021" width="45.28515625" style="238" customWidth="1"/>
    <col min="11022" max="11264" width="9.140625" style="238"/>
    <col min="11265" max="11265" width="4.42578125" style="238" customWidth="1"/>
    <col min="11266" max="11266" width="11.5703125" style="238" customWidth="1"/>
    <col min="11267" max="11267" width="40.42578125" style="238" customWidth="1"/>
    <col min="11268" max="11268" width="5.5703125" style="238" customWidth="1"/>
    <col min="11269" max="11269" width="8.5703125" style="238" customWidth="1"/>
    <col min="11270" max="11270" width="9.85546875" style="238" customWidth="1"/>
    <col min="11271" max="11271" width="13.85546875" style="238" customWidth="1"/>
    <col min="11272" max="11275" width="9.140625" style="238"/>
    <col min="11276" max="11276" width="75.42578125" style="238" customWidth="1"/>
    <col min="11277" max="11277" width="45.28515625" style="238" customWidth="1"/>
    <col min="11278" max="11520" width="9.140625" style="238"/>
    <col min="11521" max="11521" width="4.42578125" style="238" customWidth="1"/>
    <col min="11522" max="11522" width="11.5703125" style="238" customWidth="1"/>
    <col min="11523" max="11523" width="40.42578125" style="238" customWidth="1"/>
    <col min="11524" max="11524" width="5.5703125" style="238" customWidth="1"/>
    <col min="11525" max="11525" width="8.5703125" style="238" customWidth="1"/>
    <col min="11526" max="11526" width="9.85546875" style="238" customWidth="1"/>
    <col min="11527" max="11527" width="13.85546875" style="238" customWidth="1"/>
    <col min="11528" max="11531" width="9.140625" style="238"/>
    <col min="11532" max="11532" width="75.42578125" style="238" customWidth="1"/>
    <col min="11533" max="11533" width="45.28515625" style="238" customWidth="1"/>
    <col min="11534" max="11776" width="9.140625" style="238"/>
    <col min="11777" max="11777" width="4.42578125" style="238" customWidth="1"/>
    <col min="11778" max="11778" width="11.5703125" style="238" customWidth="1"/>
    <col min="11779" max="11779" width="40.42578125" style="238" customWidth="1"/>
    <col min="11780" max="11780" width="5.5703125" style="238" customWidth="1"/>
    <col min="11781" max="11781" width="8.5703125" style="238" customWidth="1"/>
    <col min="11782" max="11782" width="9.85546875" style="238" customWidth="1"/>
    <col min="11783" max="11783" width="13.85546875" style="238" customWidth="1"/>
    <col min="11784" max="11787" width="9.140625" style="238"/>
    <col min="11788" max="11788" width="75.42578125" style="238" customWidth="1"/>
    <col min="11789" max="11789" width="45.28515625" style="238" customWidth="1"/>
    <col min="11790" max="12032" width="9.140625" style="238"/>
    <col min="12033" max="12033" width="4.42578125" style="238" customWidth="1"/>
    <col min="12034" max="12034" width="11.5703125" style="238" customWidth="1"/>
    <col min="12035" max="12035" width="40.42578125" style="238" customWidth="1"/>
    <col min="12036" max="12036" width="5.5703125" style="238" customWidth="1"/>
    <col min="12037" max="12037" width="8.5703125" style="238" customWidth="1"/>
    <col min="12038" max="12038" width="9.85546875" style="238" customWidth="1"/>
    <col min="12039" max="12039" width="13.85546875" style="238" customWidth="1"/>
    <col min="12040" max="12043" width="9.140625" style="238"/>
    <col min="12044" max="12044" width="75.42578125" style="238" customWidth="1"/>
    <col min="12045" max="12045" width="45.28515625" style="238" customWidth="1"/>
    <col min="12046" max="12288" width="9.140625" style="238"/>
    <col min="12289" max="12289" width="4.42578125" style="238" customWidth="1"/>
    <col min="12290" max="12290" width="11.5703125" style="238" customWidth="1"/>
    <col min="12291" max="12291" width="40.42578125" style="238" customWidth="1"/>
    <col min="12292" max="12292" width="5.5703125" style="238" customWidth="1"/>
    <col min="12293" max="12293" width="8.5703125" style="238" customWidth="1"/>
    <col min="12294" max="12294" width="9.85546875" style="238" customWidth="1"/>
    <col min="12295" max="12295" width="13.85546875" style="238" customWidth="1"/>
    <col min="12296" max="12299" width="9.140625" style="238"/>
    <col min="12300" max="12300" width="75.42578125" style="238" customWidth="1"/>
    <col min="12301" max="12301" width="45.28515625" style="238" customWidth="1"/>
    <col min="12302" max="12544" width="9.140625" style="238"/>
    <col min="12545" max="12545" width="4.42578125" style="238" customWidth="1"/>
    <col min="12546" max="12546" width="11.5703125" style="238" customWidth="1"/>
    <col min="12547" max="12547" width="40.42578125" style="238" customWidth="1"/>
    <col min="12548" max="12548" width="5.5703125" style="238" customWidth="1"/>
    <col min="12549" max="12549" width="8.5703125" style="238" customWidth="1"/>
    <col min="12550" max="12550" width="9.85546875" style="238" customWidth="1"/>
    <col min="12551" max="12551" width="13.85546875" style="238" customWidth="1"/>
    <col min="12552" max="12555" width="9.140625" style="238"/>
    <col min="12556" max="12556" width="75.42578125" style="238" customWidth="1"/>
    <col min="12557" max="12557" width="45.28515625" style="238" customWidth="1"/>
    <col min="12558" max="12800" width="9.140625" style="238"/>
    <col min="12801" max="12801" width="4.42578125" style="238" customWidth="1"/>
    <col min="12802" max="12802" width="11.5703125" style="238" customWidth="1"/>
    <col min="12803" max="12803" width="40.42578125" style="238" customWidth="1"/>
    <col min="12804" max="12804" width="5.5703125" style="238" customWidth="1"/>
    <col min="12805" max="12805" width="8.5703125" style="238" customWidth="1"/>
    <col min="12806" max="12806" width="9.85546875" style="238" customWidth="1"/>
    <col min="12807" max="12807" width="13.85546875" style="238" customWidth="1"/>
    <col min="12808" max="12811" width="9.140625" style="238"/>
    <col min="12812" max="12812" width="75.42578125" style="238" customWidth="1"/>
    <col min="12813" max="12813" width="45.28515625" style="238" customWidth="1"/>
    <col min="12814" max="13056" width="9.140625" style="238"/>
    <col min="13057" max="13057" width="4.42578125" style="238" customWidth="1"/>
    <col min="13058" max="13058" width="11.5703125" style="238" customWidth="1"/>
    <col min="13059" max="13059" width="40.42578125" style="238" customWidth="1"/>
    <col min="13060" max="13060" width="5.5703125" style="238" customWidth="1"/>
    <col min="13061" max="13061" width="8.5703125" style="238" customWidth="1"/>
    <col min="13062" max="13062" width="9.85546875" style="238" customWidth="1"/>
    <col min="13063" max="13063" width="13.85546875" style="238" customWidth="1"/>
    <col min="13064" max="13067" width="9.140625" style="238"/>
    <col min="13068" max="13068" width="75.42578125" style="238" customWidth="1"/>
    <col min="13069" max="13069" width="45.28515625" style="238" customWidth="1"/>
    <col min="13070" max="13312" width="9.140625" style="238"/>
    <col min="13313" max="13313" width="4.42578125" style="238" customWidth="1"/>
    <col min="13314" max="13314" width="11.5703125" style="238" customWidth="1"/>
    <col min="13315" max="13315" width="40.42578125" style="238" customWidth="1"/>
    <col min="13316" max="13316" width="5.5703125" style="238" customWidth="1"/>
    <col min="13317" max="13317" width="8.5703125" style="238" customWidth="1"/>
    <col min="13318" max="13318" width="9.85546875" style="238" customWidth="1"/>
    <col min="13319" max="13319" width="13.85546875" style="238" customWidth="1"/>
    <col min="13320" max="13323" width="9.140625" style="238"/>
    <col min="13324" max="13324" width="75.42578125" style="238" customWidth="1"/>
    <col min="13325" max="13325" width="45.28515625" style="238" customWidth="1"/>
    <col min="13326" max="13568" width="9.140625" style="238"/>
    <col min="13569" max="13569" width="4.42578125" style="238" customWidth="1"/>
    <col min="13570" max="13570" width="11.5703125" style="238" customWidth="1"/>
    <col min="13571" max="13571" width="40.42578125" style="238" customWidth="1"/>
    <col min="13572" max="13572" width="5.5703125" style="238" customWidth="1"/>
    <col min="13573" max="13573" width="8.5703125" style="238" customWidth="1"/>
    <col min="13574" max="13574" width="9.85546875" style="238" customWidth="1"/>
    <col min="13575" max="13575" width="13.85546875" style="238" customWidth="1"/>
    <col min="13576" max="13579" width="9.140625" style="238"/>
    <col min="13580" max="13580" width="75.42578125" style="238" customWidth="1"/>
    <col min="13581" max="13581" width="45.28515625" style="238" customWidth="1"/>
    <col min="13582" max="13824" width="9.140625" style="238"/>
    <col min="13825" max="13825" width="4.42578125" style="238" customWidth="1"/>
    <col min="13826" max="13826" width="11.5703125" style="238" customWidth="1"/>
    <col min="13827" max="13827" width="40.42578125" style="238" customWidth="1"/>
    <col min="13828" max="13828" width="5.5703125" style="238" customWidth="1"/>
    <col min="13829" max="13829" width="8.5703125" style="238" customWidth="1"/>
    <col min="13830" max="13830" width="9.85546875" style="238" customWidth="1"/>
    <col min="13831" max="13831" width="13.85546875" style="238" customWidth="1"/>
    <col min="13832" max="13835" width="9.140625" style="238"/>
    <col min="13836" max="13836" width="75.42578125" style="238" customWidth="1"/>
    <col min="13837" max="13837" width="45.28515625" style="238" customWidth="1"/>
    <col min="13838" max="14080" width="9.140625" style="238"/>
    <col min="14081" max="14081" width="4.42578125" style="238" customWidth="1"/>
    <col min="14082" max="14082" width="11.5703125" style="238" customWidth="1"/>
    <col min="14083" max="14083" width="40.42578125" style="238" customWidth="1"/>
    <col min="14084" max="14084" width="5.5703125" style="238" customWidth="1"/>
    <col min="14085" max="14085" width="8.5703125" style="238" customWidth="1"/>
    <col min="14086" max="14086" width="9.85546875" style="238" customWidth="1"/>
    <col min="14087" max="14087" width="13.85546875" style="238" customWidth="1"/>
    <col min="14088" max="14091" width="9.140625" style="238"/>
    <col min="14092" max="14092" width="75.42578125" style="238" customWidth="1"/>
    <col min="14093" max="14093" width="45.28515625" style="238" customWidth="1"/>
    <col min="14094" max="14336" width="9.140625" style="238"/>
    <col min="14337" max="14337" width="4.42578125" style="238" customWidth="1"/>
    <col min="14338" max="14338" width="11.5703125" style="238" customWidth="1"/>
    <col min="14339" max="14339" width="40.42578125" style="238" customWidth="1"/>
    <col min="14340" max="14340" width="5.5703125" style="238" customWidth="1"/>
    <col min="14341" max="14341" width="8.5703125" style="238" customWidth="1"/>
    <col min="14342" max="14342" width="9.85546875" style="238" customWidth="1"/>
    <col min="14343" max="14343" width="13.85546875" style="238" customWidth="1"/>
    <col min="14344" max="14347" width="9.140625" style="238"/>
    <col min="14348" max="14348" width="75.42578125" style="238" customWidth="1"/>
    <col min="14349" max="14349" width="45.28515625" style="238" customWidth="1"/>
    <col min="14350" max="14592" width="9.140625" style="238"/>
    <col min="14593" max="14593" width="4.42578125" style="238" customWidth="1"/>
    <col min="14594" max="14594" width="11.5703125" style="238" customWidth="1"/>
    <col min="14595" max="14595" width="40.42578125" style="238" customWidth="1"/>
    <col min="14596" max="14596" width="5.5703125" style="238" customWidth="1"/>
    <col min="14597" max="14597" width="8.5703125" style="238" customWidth="1"/>
    <col min="14598" max="14598" width="9.85546875" style="238" customWidth="1"/>
    <col min="14599" max="14599" width="13.85546875" style="238" customWidth="1"/>
    <col min="14600" max="14603" width="9.140625" style="238"/>
    <col min="14604" max="14604" width="75.42578125" style="238" customWidth="1"/>
    <col min="14605" max="14605" width="45.28515625" style="238" customWidth="1"/>
    <col min="14606" max="14848" width="9.140625" style="238"/>
    <col min="14849" max="14849" width="4.42578125" style="238" customWidth="1"/>
    <col min="14850" max="14850" width="11.5703125" style="238" customWidth="1"/>
    <col min="14851" max="14851" width="40.42578125" style="238" customWidth="1"/>
    <col min="14852" max="14852" width="5.5703125" style="238" customWidth="1"/>
    <col min="14853" max="14853" width="8.5703125" style="238" customWidth="1"/>
    <col min="14854" max="14854" width="9.85546875" style="238" customWidth="1"/>
    <col min="14855" max="14855" width="13.85546875" style="238" customWidth="1"/>
    <col min="14856" max="14859" width="9.140625" style="238"/>
    <col min="14860" max="14860" width="75.42578125" style="238" customWidth="1"/>
    <col min="14861" max="14861" width="45.28515625" style="238" customWidth="1"/>
    <col min="14862" max="15104" width="9.140625" style="238"/>
    <col min="15105" max="15105" width="4.42578125" style="238" customWidth="1"/>
    <col min="15106" max="15106" width="11.5703125" style="238" customWidth="1"/>
    <col min="15107" max="15107" width="40.42578125" style="238" customWidth="1"/>
    <col min="15108" max="15108" width="5.5703125" style="238" customWidth="1"/>
    <col min="15109" max="15109" width="8.5703125" style="238" customWidth="1"/>
    <col min="15110" max="15110" width="9.85546875" style="238" customWidth="1"/>
    <col min="15111" max="15111" width="13.85546875" style="238" customWidth="1"/>
    <col min="15112" max="15115" width="9.140625" style="238"/>
    <col min="15116" max="15116" width="75.42578125" style="238" customWidth="1"/>
    <col min="15117" max="15117" width="45.28515625" style="238" customWidth="1"/>
    <col min="15118" max="15360" width="9.140625" style="238"/>
    <col min="15361" max="15361" width="4.42578125" style="238" customWidth="1"/>
    <col min="15362" max="15362" width="11.5703125" style="238" customWidth="1"/>
    <col min="15363" max="15363" width="40.42578125" style="238" customWidth="1"/>
    <col min="15364" max="15364" width="5.5703125" style="238" customWidth="1"/>
    <col min="15365" max="15365" width="8.5703125" style="238" customWidth="1"/>
    <col min="15366" max="15366" width="9.85546875" style="238" customWidth="1"/>
    <col min="15367" max="15367" width="13.85546875" style="238" customWidth="1"/>
    <col min="15368" max="15371" width="9.140625" style="238"/>
    <col min="15372" max="15372" width="75.42578125" style="238" customWidth="1"/>
    <col min="15373" max="15373" width="45.28515625" style="238" customWidth="1"/>
    <col min="15374" max="15616" width="9.140625" style="238"/>
    <col min="15617" max="15617" width="4.42578125" style="238" customWidth="1"/>
    <col min="15618" max="15618" width="11.5703125" style="238" customWidth="1"/>
    <col min="15619" max="15619" width="40.42578125" style="238" customWidth="1"/>
    <col min="15620" max="15620" width="5.5703125" style="238" customWidth="1"/>
    <col min="15621" max="15621" width="8.5703125" style="238" customWidth="1"/>
    <col min="15622" max="15622" width="9.85546875" style="238" customWidth="1"/>
    <col min="15623" max="15623" width="13.85546875" style="238" customWidth="1"/>
    <col min="15624" max="15627" width="9.140625" style="238"/>
    <col min="15628" max="15628" width="75.42578125" style="238" customWidth="1"/>
    <col min="15629" max="15629" width="45.28515625" style="238" customWidth="1"/>
    <col min="15630" max="15872" width="9.140625" style="238"/>
    <col min="15873" max="15873" width="4.42578125" style="238" customWidth="1"/>
    <col min="15874" max="15874" width="11.5703125" style="238" customWidth="1"/>
    <col min="15875" max="15875" width="40.42578125" style="238" customWidth="1"/>
    <col min="15876" max="15876" width="5.5703125" style="238" customWidth="1"/>
    <col min="15877" max="15877" width="8.5703125" style="238" customWidth="1"/>
    <col min="15878" max="15878" width="9.85546875" style="238" customWidth="1"/>
    <col min="15879" max="15879" width="13.85546875" style="238" customWidth="1"/>
    <col min="15880" max="15883" width="9.140625" style="238"/>
    <col min="15884" max="15884" width="75.42578125" style="238" customWidth="1"/>
    <col min="15885" max="15885" width="45.28515625" style="238" customWidth="1"/>
    <col min="15886" max="16128" width="9.140625" style="238"/>
    <col min="16129" max="16129" width="4.42578125" style="238" customWidth="1"/>
    <col min="16130" max="16130" width="11.5703125" style="238" customWidth="1"/>
    <col min="16131" max="16131" width="40.42578125" style="238" customWidth="1"/>
    <col min="16132" max="16132" width="5.5703125" style="238" customWidth="1"/>
    <col min="16133" max="16133" width="8.5703125" style="238" customWidth="1"/>
    <col min="16134" max="16134" width="9.85546875" style="238" customWidth="1"/>
    <col min="16135" max="16135" width="13.85546875" style="238" customWidth="1"/>
    <col min="16136" max="16139" width="9.140625" style="238"/>
    <col min="16140" max="16140" width="75.42578125" style="238" customWidth="1"/>
    <col min="16141" max="16141" width="45.28515625" style="238" customWidth="1"/>
    <col min="16142" max="16384" width="9.140625" style="238"/>
  </cols>
  <sheetData>
    <row r="1" spans="1:104" x14ac:dyDescent="0.2">
      <c r="A1" s="1" t="s">
        <v>423</v>
      </c>
      <c r="B1" s="2"/>
      <c r="C1" s="3"/>
      <c r="D1" s="5" t="s">
        <v>424</v>
      </c>
      <c r="E1" s="399"/>
      <c r="F1" s="400"/>
      <c r="G1" s="401" t="s">
        <v>425</v>
      </c>
      <c r="I1" s="402"/>
    </row>
    <row r="2" spans="1:104" ht="15" x14ac:dyDescent="0.25">
      <c r="A2" s="264" t="s">
        <v>13</v>
      </c>
      <c r="B2" s="13"/>
      <c r="C2" s="14"/>
      <c r="D2" s="16" t="s">
        <v>381</v>
      </c>
      <c r="E2" s="404"/>
      <c r="F2" s="405"/>
      <c r="G2" s="406"/>
      <c r="I2" s="402"/>
    </row>
    <row r="3" spans="1:104" x14ac:dyDescent="0.2">
      <c r="A3" s="266" t="s">
        <v>163</v>
      </c>
      <c r="B3" s="267" t="s">
        <v>164</v>
      </c>
      <c r="C3" s="267" t="s">
        <v>165</v>
      </c>
      <c r="D3" s="267" t="s">
        <v>4</v>
      </c>
      <c r="E3" s="267" t="s">
        <v>166</v>
      </c>
      <c r="F3" s="267" t="s">
        <v>167</v>
      </c>
      <c r="G3" s="268" t="s">
        <v>168</v>
      </c>
      <c r="I3" s="402"/>
    </row>
    <row r="4" spans="1:104" ht="15" x14ac:dyDescent="0.25">
      <c r="A4" s="269"/>
      <c r="B4" s="270"/>
      <c r="C4" s="389" t="s">
        <v>427</v>
      </c>
      <c r="D4" s="271"/>
      <c r="E4" s="407"/>
      <c r="F4" s="271"/>
      <c r="G4" s="271"/>
      <c r="I4" s="402"/>
    </row>
    <row r="5" spans="1:104" x14ac:dyDescent="0.2">
      <c r="A5" s="408" t="s">
        <v>169</v>
      </c>
      <c r="B5" s="409" t="s">
        <v>12</v>
      </c>
      <c r="C5" s="410" t="s">
        <v>114</v>
      </c>
      <c r="D5" s="411"/>
      <c r="E5" s="412"/>
      <c r="F5" s="412"/>
      <c r="G5" s="413"/>
      <c r="O5" s="246">
        <v>1</v>
      </c>
    </row>
    <row r="6" spans="1:104" x14ac:dyDescent="0.2">
      <c r="A6" s="414">
        <v>1</v>
      </c>
      <c r="B6" s="415" t="s">
        <v>998</v>
      </c>
      <c r="C6" s="416" t="s">
        <v>999</v>
      </c>
      <c r="D6" s="417" t="s">
        <v>31</v>
      </c>
      <c r="E6" s="418">
        <v>31.108000000000001</v>
      </c>
      <c r="F6" s="418"/>
      <c r="G6" s="443">
        <f>E6*F6</f>
        <v>0</v>
      </c>
      <c r="O6" s="246">
        <v>2</v>
      </c>
      <c r="AA6" s="238">
        <v>1</v>
      </c>
      <c r="AB6" s="238">
        <v>1</v>
      </c>
      <c r="AC6" s="238">
        <v>1</v>
      </c>
      <c r="AZ6" s="238">
        <v>1</v>
      </c>
      <c r="BA6" s="238">
        <f>IF(AZ6=1,G6,0)</f>
        <v>0</v>
      </c>
      <c r="BB6" s="238">
        <f>IF(AZ6=2,G6,0)</f>
        <v>0</v>
      </c>
      <c r="BC6" s="238">
        <f>IF(AZ6=3,G6,0)</f>
        <v>0</v>
      </c>
      <c r="BD6" s="238">
        <f>IF(AZ6=4,G6,0)</f>
        <v>0</v>
      </c>
      <c r="BE6" s="238">
        <f>IF(AZ6=5,G6,0)</f>
        <v>0</v>
      </c>
      <c r="CA6" s="246">
        <v>1</v>
      </c>
      <c r="CB6" s="246">
        <v>1</v>
      </c>
      <c r="CZ6" s="238">
        <v>0</v>
      </c>
    </row>
    <row r="7" spans="1:104" ht="12.75" customHeight="1" x14ac:dyDescent="0.2">
      <c r="A7" s="420"/>
      <c r="B7" s="421"/>
      <c r="C7" s="478" t="s">
        <v>866</v>
      </c>
      <c r="D7" s="478"/>
      <c r="E7" s="422">
        <v>31.108000000000001</v>
      </c>
      <c r="F7" s="423"/>
      <c r="G7" s="464"/>
      <c r="M7" s="424" t="s">
        <v>554</v>
      </c>
      <c r="O7" s="246"/>
    </row>
    <row r="8" spans="1:104" x14ac:dyDescent="0.2">
      <c r="A8" s="414">
        <v>2</v>
      </c>
      <c r="B8" s="415" t="s">
        <v>555</v>
      </c>
      <c r="C8" s="416" t="s">
        <v>556</v>
      </c>
      <c r="D8" s="417" t="s">
        <v>31</v>
      </c>
      <c r="E8" s="418">
        <v>31.11</v>
      </c>
      <c r="F8" s="418"/>
      <c r="G8" s="443">
        <f>E8*F8</f>
        <v>0</v>
      </c>
      <c r="O8" s="246">
        <v>2</v>
      </c>
      <c r="AA8" s="238">
        <v>1</v>
      </c>
      <c r="AB8" s="238">
        <v>1</v>
      </c>
      <c r="AC8" s="238">
        <v>1</v>
      </c>
      <c r="AZ8" s="238">
        <v>1</v>
      </c>
      <c r="BA8" s="238">
        <f>IF(AZ8=1,G8,0)</f>
        <v>0</v>
      </c>
      <c r="BB8" s="238">
        <f>IF(AZ8=2,G8,0)</f>
        <v>0</v>
      </c>
      <c r="BC8" s="238">
        <f>IF(AZ8=3,G8,0)</f>
        <v>0</v>
      </c>
      <c r="BD8" s="238">
        <f>IF(AZ8=4,G8,0)</f>
        <v>0</v>
      </c>
      <c r="BE8" s="238">
        <f>IF(AZ8=5,G8,0)</f>
        <v>0</v>
      </c>
      <c r="CA8" s="246">
        <v>1</v>
      </c>
      <c r="CB8" s="246">
        <v>1</v>
      </c>
      <c r="CZ8" s="238">
        <v>0</v>
      </c>
    </row>
    <row r="9" spans="1:104" x14ac:dyDescent="0.2">
      <c r="A9" s="414">
        <v>3</v>
      </c>
      <c r="B9" s="415" t="s">
        <v>867</v>
      </c>
      <c r="C9" s="416" t="s">
        <v>868</v>
      </c>
      <c r="D9" s="417" t="s">
        <v>31</v>
      </c>
      <c r="E9" s="418">
        <v>255.71729999999999</v>
      </c>
      <c r="F9" s="418"/>
      <c r="G9" s="443">
        <f>E9*F9</f>
        <v>0</v>
      </c>
      <c r="O9" s="246">
        <v>2</v>
      </c>
      <c r="AA9" s="238">
        <v>1</v>
      </c>
      <c r="AB9" s="238">
        <v>1</v>
      </c>
      <c r="AC9" s="238">
        <v>1</v>
      </c>
      <c r="AZ9" s="238">
        <v>1</v>
      </c>
      <c r="BA9" s="238">
        <f>IF(AZ9=1,G9,0)</f>
        <v>0</v>
      </c>
      <c r="BB9" s="238">
        <f>IF(AZ9=2,G9,0)</f>
        <v>0</v>
      </c>
      <c r="BC9" s="238">
        <f>IF(AZ9=3,G9,0)</f>
        <v>0</v>
      </c>
      <c r="BD9" s="238">
        <f>IF(AZ9=4,G9,0)</f>
        <v>0</v>
      </c>
      <c r="BE9" s="238">
        <f>IF(AZ9=5,G9,0)</f>
        <v>0</v>
      </c>
      <c r="CA9" s="246">
        <v>1</v>
      </c>
      <c r="CB9" s="246">
        <v>1</v>
      </c>
      <c r="CZ9" s="238">
        <v>0</v>
      </c>
    </row>
    <row r="10" spans="1:104" ht="12.75" customHeight="1" x14ac:dyDescent="0.2">
      <c r="A10" s="420"/>
      <c r="B10" s="421"/>
      <c r="C10" s="478" t="s">
        <v>557</v>
      </c>
      <c r="D10" s="478"/>
      <c r="E10" s="422">
        <v>0</v>
      </c>
      <c r="F10" s="423"/>
      <c r="G10" s="464"/>
      <c r="M10" s="424" t="s">
        <v>557</v>
      </c>
      <c r="O10" s="246"/>
    </row>
    <row r="11" spans="1:104" ht="12.75" customHeight="1" x14ac:dyDescent="0.2">
      <c r="A11" s="420"/>
      <c r="B11" s="421"/>
      <c r="C11" s="478" t="s">
        <v>558</v>
      </c>
      <c r="D11" s="478"/>
      <c r="E11" s="422">
        <v>0</v>
      </c>
      <c r="F11" s="423"/>
      <c r="G11" s="464"/>
      <c r="M11" s="424" t="s">
        <v>558</v>
      </c>
      <c r="O11" s="246"/>
    </row>
    <row r="12" spans="1:104" ht="12.75" customHeight="1" x14ac:dyDescent="0.2">
      <c r="A12" s="420"/>
      <c r="B12" s="421"/>
      <c r="C12" s="478" t="s">
        <v>869</v>
      </c>
      <c r="D12" s="478"/>
      <c r="E12" s="422">
        <v>0</v>
      </c>
      <c r="F12" s="423"/>
      <c r="G12" s="464"/>
      <c r="M12" s="424" t="s">
        <v>559</v>
      </c>
      <c r="O12" s="246"/>
    </row>
    <row r="13" spans="1:104" ht="12.75" customHeight="1" x14ac:dyDescent="0.2">
      <c r="A13" s="420"/>
      <c r="B13" s="421"/>
      <c r="C13" s="478" t="s">
        <v>870</v>
      </c>
      <c r="D13" s="478"/>
      <c r="E13" s="422">
        <v>73.610799999999998</v>
      </c>
      <c r="F13" s="423"/>
      <c r="G13" s="464"/>
      <c r="M13" s="424" t="s">
        <v>560</v>
      </c>
      <c r="O13" s="246"/>
    </row>
    <row r="14" spans="1:104" ht="12.75" customHeight="1" x14ac:dyDescent="0.2">
      <c r="A14" s="420"/>
      <c r="B14" s="421"/>
      <c r="C14" s="478" t="s">
        <v>871</v>
      </c>
      <c r="D14" s="478"/>
      <c r="E14" s="422">
        <v>37.897199999999998</v>
      </c>
      <c r="F14" s="423"/>
      <c r="G14" s="464"/>
      <c r="M14" s="424" t="s">
        <v>561</v>
      </c>
      <c r="O14" s="246"/>
    </row>
    <row r="15" spans="1:104" ht="12.75" customHeight="1" x14ac:dyDescent="0.2">
      <c r="A15" s="420"/>
      <c r="B15" s="421"/>
      <c r="C15" s="478" t="s">
        <v>872</v>
      </c>
      <c r="D15" s="478"/>
      <c r="E15" s="422">
        <v>0</v>
      </c>
      <c r="F15" s="423"/>
      <c r="G15" s="464"/>
      <c r="M15" s="424" t="s">
        <v>562</v>
      </c>
      <c r="O15" s="246"/>
    </row>
    <row r="16" spans="1:104" ht="12.75" customHeight="1" x14ac:dyDescent="0.2">
      <c r="A16" s="420"/>
      <c r="B16" s="421"/>
      <c r="C16" s="478" t="s">
        <v>873</v>
      </c>
      <c r="D16" s="478"/>
      <c r="E16" s="422">
        <v>36.846800000000002</v>
      </c>
      <c r="F16" s="423"/>
      <c r="G16" s="464"/>
      <c r="M16" s="424" t="s">
        <v>563</v>
      </c>
      <c r="O16" s="246"/>
    </row>
    <row r="17" spans="1:15" ht="12.75" customHeight="1" x14ac:dyDescent="0.2">
      <c r="A17" s="420"/>
      <c r="B17" s="421"/>
      <c r="C17" s="478" t="s">
        <v>874</v>
      </c>
      <c r="D17" s="478"/>
      <c r="E17" s="422">
        <v>0</v>
      </c>
      <c r="F17" s="423"/>
      <c r="G17" s="464"/>
      <c r="M17" s="424" t="s">
        <v>564</v>
      </c>
      <c r="O17" s="246"/>
    </row>
    <row r="18" spans="1:15" ht="12.75" customHeight="1" x14ac:dyDescent="0.2">
      <c r="A18" s="420"/>
      <c r="B18" s="421"/>
      <c r="C18" s="478" t="s">
        <v>875</v>
      </c>
      <c r="D18" s="478"/>
      <c r="E18" s="422">
        <v>0.88200000000000001</v>
      </c>
      <c r="F18" s="423"/>
      <c r="G18" s="464"/>
      <c r="M18" s="424" t="s">
        <v>565</v>
      </c>
      <c r="O18" s="246"/>
    </row>
    <row r="19" spans="1:15" ht="12.75" customHeight="1" x14ac:dyDescent="0.2">
      <c r="A19" s="420"/>
      <c r="B19" s="421"/>
      <c r="C19" s="478" t="s">
        <v>876</v>
      </c>
      <c r="D19" s="478"/>
      <c r="E19" s="422">
        <v>1.1100000000000001</v>
      </c>
      <c r="F19" s="423"/>
      <c r="G19" s="464"/>
      <c r="M19" s="424" t="s">
        <v>566</v>
      </c>
      <c r="O19" s="246"/>
    </row>
    <row r="20" spans="1:15" ht="12.75" customHeight="1" x14ac:dyDescent="0.2">
      <c r="A20" s="420"/>
      <c r="B20" s="421"/>
      <c r="C20" s="478" t="s">
        <v>877</v>
      </c>
      <c r="D20" s="478"/>
      <c r="E20" s="422">
        <v>1.9319999999999999</v>
      </c>
      <c r="F20" s="423"/>
      <c r="G20" s="464"/>
      <c r="M20" s="424" t="s">
        <v>567</v>
      </c>
      <c r="O20" s="246"/>
    </row>
    <row r="21" spans="1:15" ht="12.75" customHeight="1" x14ac:dyDescent="0.2">
      <c r="A21" s="420"/>
      <c r="B21" s="421"/>
      <c r="C21" s="478" t="s">
        <v>878</v>
      </c>
      <c r="D21" s="478"/>
      <c r="E21" s="422">
        <v>1.0860000000000001</v>
      </c>
      <c r="F21" s="423"/>
      <c r="G21" s="464"/>
      <c r="M21" s="424" t="s">
        <v>568</v>
      </c>
      <c r="O21" s="246"/>
    </row>
    <row r="22" spans="1:15" ht="12.75" customHeight="1" x14ac:dyDescent="0.2">
      <c r="A22" s="420"/>
      <c r="B22" s="421"/>
      <c r="C22" s="478" t="s">
        <v>879</v>
      </c>
      <c r="D22" s="478"/>
      <c r="E22" s="422">
        <v>6.08</v>
      </c>
      <c r="F22" s="423"/>
      <c r="G22" s="464"/>
      <c r="M22" s="424" t="s">
        <v>569</v>
      </c>
      <c r="O22" s="246"/>
    </row>
    <row r="23" spans="1:15" ht="12.75" customHeight="1" x14ac:dyDescent="0.2">
      <c r="A23" s="420"/>
      <c r="B23" s="421"/>
      <c r="C23" s="478" t="s">
        <v>880</v>
      </c>
      <c r="D23" s="478"/>
      <c r="E23" s="422">
        <v>0</v>
      </c>
      <c r="F23" s="423"/>
      <c r="G23" s="464"/>
      <c r="M23" s="424" t="s">
        <v>570</v>
      </c>
      <c r="O23" s="246"/>
    </row>
    <row r="24" spans="1:15" ht="12.75" customHeight="1" x14ac:dyDescent="0.2">
      <c r="A24" s="420"/>
      <c r="B24" s="421"/>
      <c r="C24" s="478" t="s">
        <v>881</v>
      </c>
      <c r="D24" s="478"/>
      <c r="E24" s="422">
        <v>51.52</v>
      </c>
      <c r="F24" s="423"/>
      <c r="G24" s="464"/>
      <c r="M24" s="424" t="s">
        <v>571</v>
      </c>
      <c r="O24" s="246"/>
    </row>
    <row r="25" spans="1:15" ht="12.75" customHeight="1" x14ac:dyDescent="0.2">
      <c r="A25" s="420"/>
      <c r="B25" s="421"/>
      <c r="C25" s="478" t="s">
        <v>882</v>
      </c>
      <c r="D25" s="478"/>
      <c r="E25" s="422">
        <v>0</v>
      </c>
      <c r="F25" s="423"/>
      <c r="G25" s="464"/>
      <c r="M25" s="424" t="s">
        <v>572</v>
      </c>
      <c r="O25" s="246"/>
    </row>
    <row r="26" spans="1:15" ht="12.75" customHeight="1" x14ac:dyDescent="0.2">
      <c r="A26" s="420"/>
      <c r="B26" s="421"/>
      <c r="C26" s="478" t="s">
        <v>883</v>
      </c>
      <c r="D26" s="478"/>
      <c r="E26" s="422">
        <v>0.72</v>
      </c>
      <c r="F26" s="423"/>
      <c r="G26" s="464"/>
      <c r="M26" s="424" t="s">
        <v>573</v>
      </c>
      <c r="O26" s="246"/>
    </row>
    <row r="27" spans="1:15" ht="12.75" customHeight="1" x14ac:dyDescent="0.2">
      <c r="A27" s="420"/>
      <c r="B27" s="421"/>
      <c r="C27" s="478" t="s">
        <v>884</v>
      </c>
      <c r="D27" s="478"/>
      <c r="E27" s="422">
        <v>1.6</v>
      </c>
      <c r="F27" s="423"/>
      <c r="G27" s="464"/>
      <c r="M27" s="424" t="s">
        <v>574</v>
      </c>
      <c r="O27" s="246"/>
    </row>
    <row r="28" spans="1:15" ht="12.75" customHeight="1" x14ac:dyDescent="0.2">
      <c r="A28" s="420"/>
      <c r="B28" s="421"/>
      <c r="C28" s="479" t="s">
        <v>609</v>
      </c>
      <c r="D28" s="479"/>
      <c r="E28" s="444">
        <v>213.28480000000005</v>
      </c>
      <c r="F28" s="423"/>
      <c r="G28" s="464"/>
      <c r="M28" s="424" t="s">
        <v>575</v>
      </c>
      <c r="O28" s="246"/>
    </row>
    <row r="29" spans="1:15" ht="12.75" customHeight="1" x14ac:dyDescent="0.2">
      <c r="A29" s="420"/>
      <c r="B29" s="421"/>
      <c r="C29" s="480" t="s">
        <v>610</v>
      </c>
      <c r="D29" s="480"/>
      <c r="E29" s="445">
        <v>0</v>
      </c>
      <c r="F29" s="423"/>
      <c r="G29" s="464"/>
      <c r="M29" s="424" t="s">
        <v>576</v>
      </c>
      <c r="O29" s="246"/>
    </row>
    <row r="30" spans="1:15" ht="12.75" customHeight="1" x14ac:dyDescent="0.2">
      <c r="A30" s="420"/>
      <c r="B30" s="421"/>
      <c r="C30" s="480" t="s">
        <v>885</v>
      </c>
      <c r="D30" s="480"/>
      <c r="E30" s="445">
        <v>4.6900000000000004</v>
      </c>
      <c r="F30" s="423"/>
      <c r="G30" s="464"/>
      <c r="M30" s="424" t="s">
        <v>577</v>
      </c>
      <c r="O30" s="246"/>
    </row>
    <row r="31" spans="1:15" ht="12.75" customHeight="1" x14ac:dyDescent="0.2">
      <c r="A31" s="420"/>
      <c r="B31" s="421"/>
      <c r="C31" s="480" t="s">
        <v>613</v>
      </c>
      <c r="D31" s="480"/>
      <c r="E31" s="445">
        <v>4.6900000000000004</v>
      </c>
      <c r="F31" s="423"/>
      <c r="G31" s="464"/>
      <c r="M31" s="424" t="s">
        <v>578</v>
      </c>
      <c r="O31" s="246"/>
    </row>
    <row r="32" spans="1:15" ht="12.75" customHeight="1" x14ac:dyDescent="0.2">
      <c r="A32" s="420"/>
      <c r="B32" s="421"/>
      <c r="C32" s="478" t="s">
        <v>886</v>
      </c>
      <c r="D32" s="478"/>
      <c r="E32" s="422">
        <v>10.5525</v>
      </c>
      <c r="F32" s="423"/>
      <c r="G32" s="464"/>
      <c r="M32" s="424" t="s">
        <v>579</v>
      </c>
      <c r="O32" s="246"/>
    </row>
    <row r="33" spans="1:15" ht="12.75" customHeight="1" x14ac:dyDescent="0.2">
      <c r="A33" s="420"/>
      <c r="B33" s="421"/>
      <c r="C33" s="478" t="s">
        <v>887</v>
      </c>
      <c r="D33" s="478"/>
      <c r="E33" s="422">
        <v>7.92</v>
      </c>
      <c r="F33" s="423"/>
      <c r="G33" s="464"/>
      <c r="M33" s="424" t="s">
        <v>580</v>
      </c>
      <c r="O33" s="246"/>
    </row>
    <row r="34" spans="1:15" ht="12.75" customHeight="1" x14ac:dyDescent="0.2">
      <c r="A34" s="420"/>
      <c r="B34" s="421"/>
      <c r="C34" s="478" t="s">
        <v>888</v>
      </c>
      <c r="D34" s="478"/>
      <c r="E34" s="422">
        <v>7.92</v>
      </c>
      <c r="F34" s="423"/>
      <c r="G34" s="464"/>
      <c r="M34" s="424" t="s">
        <v>581</v>
      </c>
      <c r="O34" s="246"/>
    </row>
    <row r="35" spans="1:15" ht="12.75" customHeight="1" x14ac:dyDescent="0.2">
      <c r="A35" s="420"/>
      <c r="B35" s="421"/>
      <c r="C35" s="478" t="s">
        <v>889</v>
      </c>
      <c r="D35" s="478"/>
      <c r="E35" s="422">
        <v>8</v>
      </c>
      <c r="F35" s="423"/>
      <c r="G35" s="464"/>
      <c r="M35" s="424" t="s">
        <v>582</v>
      </c>
      <c r="O35" s="246"/>
    </row>
    <row r="36" spans="1:15" ht="12.75" customHeight="1" x14ac:dyDescent="0.2">
      <c r="A36" s="420"/>
      <c r="B36" s="421"/>
      <c r="C36" s="479" t="s">
        <v>609</v>
      </c>
      <c r="D36" s="479"/>
      <c r="E36" s="444">
        <v>34.392499999999998</v>
      </c>
      <c r="F36" s="423"/>
      <c r="G36" s="464"/>
      <c r="M36" s="424" t="s">
        <v>583</v>
      </c>
      <c r="O36" s="246"/>
    </row>
    <row r="37" spans="1:15" ht="12.75" customHeight="1" x14ac:dyDescent="0.2">
      <c r="A37" s="420"/>
      <c r="B37" s="421"/>
      <c r="C37" s="478" t="s">
        <v>890</v>
      </c>
      <c r="D37" s="478"/>
      <c r="E37" s="422">
        <v>3.12</v>
      </c>
      <c r="F37" s="423"/>
      <c r="G37" s="464"/>
      <c r="M37" s="424" t="s">
        <v>584</v>
      </c>
      <c r="O37" s="246"/>
    </row>
    <row r="38" spans="1:15" ht="12.75" customHeight="1" x14ac:dyDescent="0.2">
      <c r="A38" s="420"/>
      <c r="B38" s="421"/>
      <c r="C38" s="478" t="s">
        <v>891</v>
      </c>
      <c r="D38" s="478"/>
      <c r="E38" s="422">
        <v>4.4000000000000004</v>
      </c>
      <c r="F38" s="423"/>
      <c r="G38" s="464"/>
      <c r="M38" s="424" t="s">
        <v>585</v>
      </c>
      <c r="O38" s="246"/>
    </row>
    <row r="39" spans="1:15" ht="12.75" customHeight="1" x14ac:dyDescent="0.2">
      <c r="A39" s="420"/>
      <c r="B39" s="421"/>
      <c r="C39" s="478" t="s">
        <v>892</v>
      </c>
      <c r="D39" s="478"/>
      <c r="E39" s="422">
        <v>0.52</v>
      </c>
      <c r="F39" s="423"/>
      <c r="G39" s="464"/>
      <c r="M39" s="424" t="s">
        <v>586</v>
      </c>
      <c r="O39" s="246"/>
    </row>
    <row r="40" spans="1:15" ht="12.75" customHeight="1" x14ac:dyDescent="0.2">
      <c r="A40" s="420"/>
      <c r="B40" s="421"/>
      <c r="C40" s="479" t="s">
        <v>609</v>
      </c>
      <c r="D40" s="479"/>
      <c r="E40" s="444">
        <v>8.0400000000000009</v>
      </c>
      <c r="F40" s="423"/>
      <c r="G40" s="464"/>
      <c r="M40" s="424" t="s">
        <v>587</v>
      </c>
      <c r="O40" s="246"/>
    </row>
    <row r="41" spans="1:15" ht="12.75" customHeight="1" x14ac:dyDescent="0.2">
      <c r="A41" s="414">
        <v>4</v>
      </c>
      <c r="B41" s="415" t="s">
        <v>619</v>
      </c>
      <c r="C41" s="416" t="s">
        <v>620</v>
      </c>
      <c r="D41" s="417" t="s">
        <v>31</v>
      </c>
      <c r="E41" s="418">
        <v>255.72</v>
      </c>
      <c r="F41" s="418"/>
      <c r="G41" s="443">
        <f>E41*F41</f>
        <v>0</v>
      </c>
      <c r="M41" s="424" t="s">
        <v>588</v>
      </c>
      <c r="O41" s="246"/>
    </row>
    <row r="42" spans="1:15" ht="12.75" customHeight="1" x14ac:dyDescent="0.2">
      <c r="A42" s="414">
        <v>5</v>
      </c>
      <c r="B42" s="415" t="s">
        <v>440</v>
      </c>
      <c r="C42" s="416" t="s">
        <v>441</v>
      </c>
      <c r="D42" s="417" t="s">
        <v>23</v>
      </c>
      <c r="E42" s="418">
        <v>474.55599999999998</v>
      </c>
      <c r="F42" s="418"/>
      <c r="G42" s="443">
        <f>E42*F42</f>
        <v>0</v>
      </c>
      <c r="M42" s="424" t="s">
        <v>589</v>
      </c>
      <c r="O42" s="246"/>
    </row>
    <row r="43" spans="1:15" ht="12.75" customHeight="1" x14ac:dyDescent="0.2">
      <c r="A43" s="420"/>
      <c r="B43" s="421"/>
      <c r="C43" s="478" t="s">
        <v>893</v>
      </c>
      <c r="D43" s="478"/>
      <c r="E43" s="422">
        <v>553.29999999999995</v>
      </c>
      <c r="F43" s="423"/>
      <c r="G43" s="464"/>
      <c r="M43" s="424" t="s">
        <v>590</v>
      </c>
      <c r="O43" s="246"/>
    </row>
    <row r="44" spans="1:15" ht="12.75" customHeight="1" x14ac:dyDescent="0.2">
      <c r="A44" s="420"/>
      <c r="B44" s="421"/>
      <c r="C44" s="478" t="s">
        <v>894</v>
      </c>
      <c r="D44" s="478"/>
      <c r="E44" s="422">
        <v>20.635999999999999</v>
      </c>
      <c r="F44" s="423"/>
      <c r="G44" s="464"/>
      <c r="M44" s="424" t="s">
        <v>591</v>
      </c>
      <c r="O44" s="246"/>
    </row>
    <row r="45" spans="1:15" ht="12.75" customHeight="1" x14ac:dyDescent="0.2">
      <c r="A45" s="420"/>
      <c r="B45" s="421"/>
      <c r="C45" s="478" t="s">
        <v>624</v>
      </c>
      <c r="D45" s="478"/>
      <c r="E45" s="422">
        <v>-136.5</v>
      </c>
      <c r="F45" s="423"/>
      <c r="G45" s="464"/>
      <c r="M45" s="424" t="s">
        <v>592</v>
      </c>
      <c r="O45" s="246"/>
    </row>
    <row r="46" spans="1:15" ht="12.75" customHeight="1" x14ac:dyDescent="0.2">
      <c r="A46" s="420"/>
      <c r="B46" s="421"/>
      <c r="C46" s="478" t="s">
        <v>895</v>
      </c>
      <c r="D46" s="478"/>
      <c r="E46" s="422">
        <v>37.119999999999997</v>
      </c>
      <c r="F46" s="423"/>
      <c r="G46" s="464"/>
      <c r="M46" s="424" t="s">
        <v>593</v>
      </c>
      <c r="O46" s="246"/>
    </row>
    <row r="47" spans="1:15" ht="12.75" customHeight="1" x14ac:dyDescent="0.2">
      <c r="A47" s="414">
        <v>6</v>
      </c>
      <c r="B47" s="415" t="s">
        <v>444</v>
      </c>
      <c r="C47" s="416" t="s">
        <v>445</v>
      </c>
      <c r="D47" s="417" t="s">
        <v>23</v>
      </c>
      <c r="E47" s="418">
        <v>474.56</v>
      </c>
      <c r="F47" s="418"/>
      <c r="G47" s="443">
        <f>E47*F47</f>
        <v>0</v>
      </c>
      <c r="M47" s="424" t="s">
        <v>594</v>
      </c>
      <c r="O47" s="246"/>
    </row>
    <row r="48" spans="1:15" ht="12.75" customHeight="1" x14ac:dyDescent="0.2">
      <c r="A48" s="414">
        <v>7</v>
      </c>
      <c r="B48" s="415" t="s">
        <v>446</v>
      </c>
      <c r="C48" s="416" t="s">
        <v>447</v>
      </c>
      <c r="D48" s="417" t="s">
        <v>31</v>
      </c>
      <c r="E48" s="418">
        <v>86.049000000000007</v>
      </c>
      <c r="F48" s="418"/>
      <c r="G48" s="443">
        <f>E48*F48</f>
        <v>0</v>
      </c>
      <c r="M48" s="424" t="s">
        <v>595</v>
      </c>
      <c r="O48" s="246"/>
    </row>
    <row r="49" spans="1:15" ht="12.75" customHeight="1" x14ac:dyDescent="0.2">
      <c r="A49" s="420"/>
      <c r="B49" s="421"/>
      <c r="C49" s="478" t="s">
        <v>896</v>
      </c>
      <c r="D49" s="478"/>
      <c r="E49" s="422">
        <v>86.049000000000007</v>
      </c>
      <c r="F49" s="423"/>
      <c r="G49" s="464"/>
      <c r="M49" s="424" t="s">
        <v>596</v>
      </c>
      <c r="O49" s="246"/>
    </row>
    <row r="50" spans="1:15" ht="12.75" customHeight="1" x14ac:dyDescent="0.2">
      <c r="A50" s="414">
        <v>8</v>
      </c>
      <c r="B50" s="415" t="s">
        <v>449</v>
      </c>
      <c r="C50" s="416" t="s">
        <v>450</v>
      </c>
      <c r="D50" s="417" t="s">
        <v>31</v>
      </c>
      <c r="E50" s="418">
        <f>E51</f>
        <v>151.80000000000001</v>
      </c>
      <c r="F50" s="418"/>
      <c r="G50" s="443">
        <f>E50*F50</f>
        <v>0</v>
      </c>
      <c r="M50" s="424" t="s">
        <v>597</v>
      </c>
      <c r="O50" s="246"/>
    </row>
    <row r="51" spans="1:15" ht="12.75" customHeight="1" x14ac:dyDescent="0.2">
      <c r="A51" s="420"/>
      <c r="B51" s="421"/>
      <c r="C51" s="478" t="s">
        <v>897</v>
      </c>
      <c r="D51" s="478"/>
      <c r="E51" s="422">
        <v>151.80000000000001</v>
      </c>
      <c r="F51" s="423"/>
      <c r="G51" s="464"/>
      <c r="M51" s="424" t="s">
        <v>598</v>
      </c>
      <c r="O51" s="246"/>
    </row>
    <row r="52" spans="1:15" ht="12.75" customHeight="1" x14ac:dyDescent="0.2">
      <c r="A52" s="414">
        <v>9</v>
      </c>
      <c r="B52" s="415" t="s">
        <v>453</v>
      </c>
      <c r="C52" s="416" t="s">
        <v>454</v>
      </c>
      <c r="D52" s="417" t="s">
        <v>31</v>
      </c>
      <c r="E52" s="418">
        <v>135.03</v>
      </c>
      <c r="F52" s="418"/>
      <c r="G52" s="443">
        <f>E52*F52</f>
        <v>0</v>
      </c>
      <c r="M52" s="424" t="s">
        <v>599</v>
      </c>
      <c r="O52" s="246"/>
    </row>
    <row r="53" spans="1:15" ht="12.75" customHeight="1" x14ac:dyDescent="0.2">
      <c r="A53" s="420"/>
      <c r="B53" s="421"/>
      <c r="C53" s="478" t="s">
        <v>898</v>
      </c>
      <c r="D53" s="478"/>
      <c r="E53" s="422">
        <v>135.03</v>
      </c>
      <c r="F53" s="423"/>
      <c r="G53" s="464"/>
      <c r="M53" s="424" t="s">
        <v>600</v>
      </c>
      <c r="O53" s="246"/>
    </row>
    <row r="54" spans="1:15" ht="12.75" customHeight="1" x14ac:dyDescent="0.2">
      <c r="A54" s="414">
        <v>10</v>
      </c>
      <c r="B54" s="415" t="s">
        <v>456</v>
      </c>
      <c r="C54" s="416" t="s">
        <v>1000</v>
      </c>
      <c r="D54" s="417" t="s">
        <v>31</v>
      </c>
      <c r="E54" s="418">
        <f>E55</f>
        <v>675.15</v>
      </c>
      <c r="F54" s="418"/>
      <c r="G54" s="443">
        <f>E54*F54</f>
        <v>0</v>
      </c>
      <c r="M54" s="424" t="s">
        <v>601</v>
      </c>
      <c r="O54" s="246"/>
    </row>
    <row r="55" spans="1:15" ht="12.75" customHeight="1" x14ac:dyDescent="0.2">
      <c r="A55" s="420"/>
      <c r="B55" s="421"/>
      <c r="C55" s="478" t="s">
        <v>1001</v>
      </c>
      <c r="D55" s="478"/>
      <c r="E55" s="422">
        <f>E53*5</f>
        <v>675.15</v>
      </c>
      <c r="F55" s="423"/>
      <c r="G55" s="464"/>
      <c r="M55" s="424" t="s">
        <v>602</v>
      </c>
      <c r="O55" s="246"/>
    </row>
    <row r="56" spans="1:15" ht="12.75" customHeight="1" x14ac:dyDescent="0.2">
      <c r="A56" s="414">
        <v>11</v>
      </c>
      <c r="B56" s="415" t="s">
        <v>458</v>
      </c>
      <c r="C56" s="416" t="s">
        <v>628</v>
      </c>
      <c r="D56" s="417" t="s">
        <v>31</v>
      </c>
      <c r="E56" s="418">
        <f>E57</f>
        <v>151.8023</v>
      </c>
      <c r="F56" s="418"/>
      <c r="G56" s="443">
        <f>E56*F56</f>
        <v>0</v>
      </c>
      <c r="M56" s="424" t="s">
        <v>603</v>
      </c>
      <c r="O56" s="246"/>
    </row>
    <row r="57" spans="1:15" ht="12.75" customHeight="1" x14ac:dyDescent="0.2">
      <c r="A57" s="420"/>
      <c r="B57" s="421"/>
      <c r="C57" s="478" t="s">
        <v>1002</v>
      </c>
      <c r="D57" s="478"/>
      <c r="E57" s="422">
        <f>E62</f>
        <v>151.8023</v>
      </c>
      <c r="F57" s="423"/>
      <c r="G57" s="464"/>
      <c r="M57" s="424" t="s">
        <v>604</v>
      </c>
      <c r="O57" s="246"/>
    </row>
    <row r="58" spans="1:15" ht="12.75" customHeight="1" x14ac:dyDescent="0.2">
      <c r="A58" s="414">
        <v>12</v>
      </c>
      <c r="B58" s="415" t="s">
        <v>461</v>
      </c>
      <c r="C58" s="416" t="s">
        <v>462</v>
      </c>
      <c r="D58" s="417" t="s">
        <v>31</v>
      </c>
      <c r="E58" s="418">
        <v>421.86</v>
      </c>
      <c r="F58" s="418"/>
      <c r="G58" s="443">
        <f>E58*F58</f>
        <v>0</v>
      </c>
      <c r="M58" s="424" t="s">
        <v>605</v>
      </c>
      <c r="O58" s="246"/>
    </row>
    <row r="59" spans="1:15" ht="12.75" customHeight="1" x14ac:dyDescent="0.2">
      <c r="A59" s="420"/>
      <c r="B59" s="421"/>
      <c r="C59" s="478" t="s">
        <v>899</v>
      </c>
      <c r="D59" s="478"/>
      <c r="E59" s="422">
        <v>286.83</v>
      </c>
      <c r="F59" s="423"/>
      <c r="G59" s="464"/>
      <c r="M59" s="424" t="s">
        <v>606</v>
      </c>
      <c r="O59" s="246"/>
    </row>
    <row r="60" spans="1:15" ht="12.75" customHeight="1" x14ac:dyDescent="0.2">
      <c r="A60" s="420"/>
      <c r="B60" s="421"/>
      <c r="C60" s="478" t="s">
        <v>900</v>
      </c>
      <c r="D60" s="478"/>
      <c r="E60" s="422">
        <v>135.03</v>
      </c>
      <c r="F60" s="423"/>
      <c r="G60" s="464"/>
      <c r="M60" s="424" t="s">
        <v>607</v>
      </c>
      <c r="O60" s="246"/>
    </row>
    <row r="61" spans="1:15" s="468" customFormat="1" ht="15.75" customHeight="1" x14ac:dyDescent="0.2">
      <c r="A61" s="465">
        <v>13</v>
      </c>
      <c r="B61" s="470" t="s">
        <v>465</v>
      </c>
      <c r="C61" s="466" t="s">
        <v>466</v>
      </c>
      <c r="D61" s="417" t="s">
        <v>31</v>
      </c>
      <c r="E61" s="418">
        <f>E60</f>
        <v>135.03</v>
      </c>
      <c r="F61" s="418"/>
      <c r="G61" s="467">
        <f>E61*F61</f>
        <v>0</v>
      </c>
      <c r="M61" s="424" t="s">
        <v>608</v>
      </c>
      <c r="O61" s="469"/>
    </row>
    <row r="62" spans="1:15" ht="12.75" customHeight="1" x14ac:dyDescent="0.2">
      <c r="A62" s="414">
        <v>14</v>
      </c>
      <c r="B62" s="415" t="s">
        <v>468</v>
      </c>
      <c r="C62" s="416" t="s">
        <v>469</v>
      </c>
      <c r="D62" s="417" t="s">
        <v>31</v>
      </c>
      <c r="E62" s="418">
        <v>151.8023</v>
      </c>
      <c r="F62" s="418"/>
      <c r="G62" s="443">
        <f>E62*F62</f>
        <v>0</v>
      </c>
      <c r="M62" s="424" t="s">
        <v>610</v>
      </c>
      <c r="O62" s="246"/>
    </row>
    <row r="63" spans="1:15" ht="12.75" customHeight="1" x14ac:dyDescent="0.2">
      <c r="A63" s="420"/>
      <c r="B63" s="421"/>
      <c r="C63" s="478" t="s">
        <v>901</v>
      </c>
      <c r="D63" s="478"/>
      <c r="E63" s="422">
        <v>221.32</v>
      </c>
      <c r="F63" s="423"/>
      <c r="G63" s="464"/>
      <c r="M63" s="424" t="s">
        <v>611</v>
      </c>
      <c r="O63" s="246"/>
    </row>
    <row r="64" spans="1:15" ht="12.75" customHeight="1" x14ac:dyDescent="0.2">
      <c r="A64" s="420"/>
      <c r="B64" s="421"/>
      <c r="C64" s="478" t="s">
        <v>902</v>
      </c>
      <c r="D64" s="478"/>
      <c r="E64" s="422">
        <v>-92.39</v>
      </c>
      <c r="F64" s="423"/>
      <c r="G64" s="464"/>
      <c r="M64" s="424" t="s">
        <v>612</v>
      </c>
      <c r="O64" s="246"/>
    </row>
    <row r="65" spans="1:104" ht="12.75" customHeight="1" x14ac:dyDescent="0.2">
      <c r="A65" s="420"/>
      <c r="B65" s="421"/>
      <c r="C65" s="478" t="s">
        <v>903</v>
      </c>
      <c r="D65" s="478"/>
      <c r="E65" s="422">
        <v>-0.45900000000000002</v>
      </c>
      <c r="F65" s="423"/>
      <c r="G65" s="464"/>
      <c r="M65" s="424" t="s">
        <v>613</v>
      </c>
      <c r="O65" s="246"/>
    </row>
    <row r="66" spans="1:104" ht="12.75" customHeight="1" x14ac:dyDescent="0.2">
      <c r="A66" s="420"/>
      <c r="B66" s="421"/>
      <c r="C66" s="478" t="s">
        <v>904</v>
      </c>
      <c r="D66" s="478"/>
      <c r="E66" s="422">
        <v>9.6731999999999996</v>
      </c>
      <c r="F66" s="423"/>
      <c r="G66" s="464"/>
      <c r="M66" s="424" t="s">
        <v>614</v>
      </c>
      <c r="O66" s="246"/>
    </row>
    <row r="67" spans="1:104" ht="12.75" customHeight="1" x14ac:dyDescent="0.2">
      <c r="A67" s="420"/>
      <c r="B67" s="421"/>
      <c r="C67" s="478" t="s">
        <v>905</v>
      </c>
      <c r="D67" s="478"/>
      <c r="E67" s="422">
        <v>6.72</v>
      </c>
      <c r="F67" s="423"/>
      <c r="G67" s="464"/>
      <c r="M67" s="424" t="s">
        <v>615</v>
      </c>
      <c r="O67" s="246"/>
    </row>
    <row r="68" spans="1:104" ht="12.75" customHeight="1" x14ac:dyDescent="0.2">
      <c r="A68" s="420"/>
      <c r="B68" s="421"/>
      <c r="C68" s="478" t="s">
        <v>906</v>
      </c>
      <c r="D68" s="478"/>
      <c r="E68" s="422">
        <v>3.0501</v>
      </c>
      <c r="F68" s="423"/>
      <c r="G68" s="464"/>
      <c r="M68" s="424" t="s">
        <v>616</v>
      </c>
      <c r="O68" s="246"/>
    </row>
    <row r="69" spans="1:104" ht="12.75" customHeight="1" x14ac:dyDescent="0.2">
      <c r="A69" s="420"/>
      <c r="B69" s="421"/>
      <c r="C69" s="478" t="s">
        <v>907</v>
      </c>
      <c r="D69" s="478"/>
      <c r="E69" s="422">
        <v>3.8879999999999999</v>
      </c>
      <c r="F69" s="423"/>
      <c r="G69" s="464"/>
      <c r="M69" s="424" t="s">
        <v>609</v>
      </c>
      <c r="O69" s="246"/>
    </row>
    <row r="70" spans="1:104" ht="12.75" customHeight="1" x14ac:dyDescent="0.2">
      <c r="A70" s="414">
        <v>15</v>
      </c>
      <c r="B70" s="415" t="s">
        <v>473</v>
      </c>
      <c r="C70" s="416" t="s">
        <v>639</v>
      </c>
      <c r="D70" s="417" t="s">
        <v>31</v>
      </c>
      <c r="E70" s="418">
        <v>72.055800000000005</v>
      </c>
      <c r="F70" s="418"/>
      <c r="G70" s="443">
        <f>E70*F70</f>
        <v>0</v>
      </c>
      <c r="M70" s="424" t="s">
        <v>617</v>
      </c>
      <c r="O70" s="246"/>
    </row>
    <row r="71" spans="1:104" ht="12.75" customHeight="1" x14ac:dyDescent="0.2">
      <c r="A71" s="420"/>
      <c r="B71" s="421"/>
      <c r="C71" s="478" t="s">
        <v>908</v>
      </c>
      <c r="D71" s="478"/>
      <c r="E71" s="422">
        <v>80.319999999999993</v>
      </c>
      <c r="F71" s="423"/>
      <c r="G71" s="464"/>
      <c r="M71" s="424" t="s">
        <v>618</v>
      </c>
      <c r="O71" s="246"/>
    </row>
    <row r="72" spans="1:104" ht="12.75" customHeight="1" x14ac:dyDescent="0.2">
      <c r="A72" s="420"/>
      <c r="B72" s="421"/>
      <c r="C72" s="478" t="s">
        <v>909</v>
      </c>
      <c r="D72" s="478"/>
      <c r="E72" s="422">
        <v>-7.7750000000000004</v>
      </c>
      <c r="F72" s="423"/>
      <c r="G72" s="464"/>
      <c r="M72" s="424" t="s">
        <v>609</v>
      </c>
      <c r="O72" s="246"/>
    </row>
    <row r="73" spans="1:104" x14ac:dyDescent="0.2">
      <c r="A73" s="420"/>
      <c r="B73" s="421"/>
      <c r="C73" s="478" t="s">
        <v>910</v>
      </c>
      <c r="D73" s="478"/>
      <c r="E73" s="422">
        <v>-0.48920000000000002</v>
      </c>
      <c r="F73" s="423"/>
      <c r="G73" s="464"/>
      <c r="O73" s="246">
        <v>2</v>
      </c>
      <c r="AA73" s="238">
        <v>1</v>
      </c>
      <c r="AB73" s="238">
        <v>1</v>
      </c>
      <c r="AC73" s="238">
        <v>1</v>
      </c>
      <c r="AZ73" s="238">
        <v>1</v>
      </c>
      <c r="BA73" s="238">
        <f>IF(AZ73=1,G73,0)</f>
        <v>0</v>
      </c>
      <c r="BB73" s="238">
        <f>IF(AZ73=2,G73,0)</f>
        <v>0</v>
      </c>
      <c r="BC73" s="238">
        <f>IF(AZ73=3,G73,0)</f>
        <v>0</v>
      </c>
      <c r="BD73" s="238">
        <f>IF(AZ73=4,G73,0)</f>
        <v>0</v>
      </c>
      <c r="BE73" s="238">
        <f>IF(AZ73=5,G73,0)</f>
        <v>0</v>
      </c>
      <c r="CA73" s="246">
        <v>1</v>
      </c>
      <c r="CB73" s="246">
        <v>1</v>
      </c>
      <c r="CZ73" s="238">
        <v>0</v>
      </c>
    </row>
    <row r="74" spans="1:104" x14ac:dyDescent="0.2">
      <c r="A74" s="414">
        <v>16</v>
      </c>
      <c r="B74" s="415" t="s">
        <v>644</v>
      </c>
      <c r="C74" s="416" t="s">
        <v>645</v>
      </c>
      <c r="D74" s="417" t="s">
        <v>31</v>
      </c>
      <c r="E74" s="418">
        <v>33.428800000000003</v>
      </c>
      <c r="F74" s="418"/>
      <c r="G74" s="443">
        <f>E74*F74</f>
        <v>0</v>
      </c>
      <c r="O74" s="246">
        <v>2</v>
      </c>
      <c r="AA74" s="238">
        <v>1</v>
      </c>
      <c r="AB74" s="238">
        <v>1</v>
      </c>
      <c r="AC74" s="238">
        <v>1</v>
      </c>
      <c r="AZ74" s="238">
        <v>1</v>
      </c>
      <c r="BA74" s="238">
        <f>IF(AZ74=1,G74,0)</f>
        <v>0</v>
      </c>
      <c r="BB74" s="238">
        <f>IF(AZ74=2,G74,0)</f>
        <v>0</v>
      </c>
      <c r="BC74" s="238">
        <f>IF(AZ74=3,G74,0)</f>
        <v>0</v>
      </c>
      <c r="BD74" s="238">
        <f>IF(AZ74=4,G74,0)</f>
        <v>0</v>
      </c>
      <c r="BE74" s="238">
        <f>IF(AZ74=5,G74,0)</f>
        <v>0</v>
      </c>
      <c r="CA74" s="246">
        <v>1</v>
      </c>
      <c r="CB74" s="246">
        <v>1</v>
      </c>
      <c r="CZ74" s="238">
        <v>0</v>
      </c>
    </row>
    <row r="75" spans="1:104" ht="12.75" customHeight="1" x14ac:dyDescent="0.2">
      <c r="A75" s="420"/>
      <c r="B75" s="421"/>
      <c r="C75" s="478" t="s">
        <v>646</v>
      </c>
      <c r="D75" s="478"/>
      <c r="E75" s="422">
        <v>0</v>
      </c>
      <c r="F75" s="423"/>
      <c r="G75" s="464"/>
      <c r="M75" s="424" t="s">
        <v>621</v>
      </c>
      <c r="O75" s="246"/>
    </row>
    <row r="76" spans="1:104" x14ac:dyDescent="0.2">
      <c r="A76" s="420"/>
      <c r="B76" s="421"/>
      <c r="C76" s="478" t="s">
        <v>911</v>
      </c>
      <c r="D76" s="478"/>
      <c r="E76" s="422">
        <v>17.568000000000001</v>
      </c>
      <c r="F76" s="423"/>
      <c r="G76" s="464"/>
      <c r="O76" s="246">
        <v>2</v>
      </c>
      <c r="AA76" s="238">
        <v>1</v>
      </c>
      <c r="AB76" s="238">
        <v>1</v>
      </c>
      <c r="AC76" s="238">
        <v>1</v>
      </c>
      <c r="AZ76" s="238">
        <v>1</v>
      </c>
      <c r="BA76" s="238">
        <f>IF(AZ76=1,G76,0)</f>
        <v>0</v>
      </c>
      <c r="BB76" s="238">
        <f>IF(AZ76=2,G76,0)</f>
        <v>0</v>
      </c>
      <c r="BC76" s="238">
        <f>IF(AZ76=3,G76,0)</f>
        <v>0</v>
      </c>
      <c r="BD76" s="238">
        <f>IF(AZ76=4,G76,0)</f>
        <v>0</v>
      </c>
      <c r="BE76" s="238">
        <f>IF(AZ76=5,G76,0)</f>
        <v>0</v>
      </c>
      <c r="CA76" s="246">
        <v>1</v>
      </c>
      <c r="CB76" s="246">
        <v>1</v>
      </c>
      <c r="CZ76" s="238">
        <v>9.8999999999999999E-4</v>
      </c>
    </row>
    <row r="77" spans="1:104" ht="12.75" customHeight="1" x14ac:dyDescent="0.2">
      <c r="A77" s="420"/>
      <c r="B77" s="421"/>
      <c r="C77" s="478" t="s">
        <v>912</v>
      </c>
      <c r="D77" s="478"/>
      <c r="E77" s="422">
        <v>15.860799999999999</v>
      </c>
      <c r="F77" s="423"/>
      <c r="G77" s="464"/>
      <c r="M77" s="424" t="s">
        <v>622</v>
      </c>
      <c r="O77" s="246"/>
    </row>
    <row r="78" spans="1:104" ht="12.75" customHeight="1" x14ac:dyDescent="0.2">
      <c r="A78" s="414">
        <v>17</v>
      </c>
      <c r="B78" s="415" t="s">
        <v>476</v>
      </c>
      <c r="C78" s="416" t="s">
        <v>477</v>
      </c>
      <c r="D78" s="417" t="s">
        <v>23</v>
      </c>
      <c r="E78" s="418">
        <v>237.44</v>
      </c>
      <c r="F78" s="418"/>
      <c r="G78" s="443">
        <f>E78*F78</f>
        <v>0</v>
      </c>
      <c r="M78" s="424" t="s">
        <v>623</v>
      </c>
      <c r="O78" s="246"/>
    </row>
    <row r="79" spans="1:104" ht="12.75" customHeight="1" x14ac:dyDescent="0.2">
      <c r="A79" s="420"/>
      <c r="B79" s="421"/>
      <c r="C79" s="478" t="s">
        <v>913</v>
      </c>
      <c r="D79" s="478"/>
      <c r="E79" s="422">
        <v>237.44</v>
      </c>
      <c r="F79" s="423"/>
      <c r="G79" s="464"/>
      <c r="M79" s="424" t="s">
        <v>624</v>
      </c>
      <c r="O79" s="246"/>
    </row>
    <row r="80" spans="1:104" x14ac:dyDescent="0.2">
      <c r="A80" s="414">
        <v>18</v>
      </c>
      <c r="B80" s="415" t="s">
        <v>479</v>
      </c>
      <c r="C80" s="416" t="s">
        <v>480</v>
      </c>
      <c r="D80" s="417" t="s">
        <v>23</v>
      </c>
      <c r="E80" s="418">
        <v>249.3922</v>
      </c>
      <c r="F80" s="418"/>
      <c r="G80" s="443">
        <f>E80*F80</f>
        <v>0</v>
      </c>
      <c r="O80" s="246">
        <v>2</v>
      </c>
      <c r="AA80" s="238">
        <v>1</v>
      </c>
      <c r="AB80" s="238">
        <v>1</v>
      </c>
      <c r="AC80" s="238">
        <v>1</v>
      </c>
      <c r="AZ80" s="238">
        <v>1</v>
      </c>
      <c r="BA80" s="238">
        <f>IF(AZ80=1,G80,0)</f>
        <v>0</v>
      </c>
      <c r="BB80" s="238">
        <f>IF(AZ80=2,G80,0)</f>
        <v>0</v>
      </c>
      <c r="BC80" s="238">
        <f>IF(AZ80=3,G80,0)</f>
        <v>0</v>
      </c>
      <c r="BD80" s="238">
        <f>IF(AZ80=4,G80,0)</f>
        <v>0</v>
      </c>
      <c r="BE80" s="238">
        <f>IF(AZ80=5,G80,0)</f>
        <v>0</v>
      </c>
      <c r="CA80" s="246">
        <v>1</v>
      </c>
      <c r="CB80" s="246">
        <v>1</v>
      </c>
      <c r="CZ80" s="238">
        <v>8.5999999999999998E-4</v>
      </c>
    </row>
    <row r="81" spans="1:104" ht="12.75" customHeight="1" x14ac:dyDescent="0.2">
      <c r="A81" s="420"/>
      <c r="B81" s="421"/>
      <c r="C81" s="478" t="s">
        <v>914</v>
      </c>
      <c r="D81" s="478"/>
      <c r="E81" s="422">
        <v>249.3922</v>
      </c>
      <c r="F81" s="423"/>
      <c r="G81" s="464"/>
      <c r="M81" s="424" t="s">
        <v>625</v>
      </c>
      <c r="O81" s="246"/>
    </row>
    <row r="82" spans="1:104" ht="12.75" customHeight="1" x14ac:dyDescent="0.2">
      <c r="A82" s="414">
        <v>19</v>
      </c>
      <c r="B82" s="415" t="s">
        <v>651</v>
      </c>
      <c r="C82" s="416" t="s">
        <v>652</v>
      </c>
      <c r="D82" s="417" t="s">
        <v>653</v>
      </c>
      <c r="E82" s="418">
        <v>62.514099999999999</v>
      </c>
      <c r="F82" s="418"/>
      <c r="G82" s="443">
        <f>E82*F82</f>
        <v>0</v>
      </c>
      <c r="M82" s="424" t="s">
        <v>626</v>
      </c>
      <c r="O82" s="246"/>
    </row>
    <row r="83" spans="1:104" ht="12.75" customHeight="1" x14ac:dyDescent="0.2">
      <c r="A83" s="420"/>
      <c r="B83" s="421"/>
      <c r="C83" s="478" t="s">
        <v>915</v>
      </c>
      <c r="D83" s="478"/>
      <c r="E83" s="422">
        <v>62.514099999999999</v>
      </c>
      <c r="F83" s="423"/>
      <c r="G83" s="464"/>
      <c r="M83" s="424" t="s">
        <v>627</v>
      </c>
      <c r="O83" s="246"/>
    </row>
    <row r="84" spans="1:104" x14ac:dyDescent="0.2">
      <c r="A84" s="425"/>
      <c r="B84" s="426" t="s">
        <v>239</v>
      </c>
      <c r="C84" s="427" t="str">
        <f>CONCATENATE(B5," ",C5)</f>
        <v>1 Zemní práce</v>
      </c>
      <c r="D84" s="428"/>
      <c r="E84" s="429"/>
      <c r="F84" s="448"/>
      <c r="G84" s="449">
        <f>SUM(G5:G83)</f>
        <v>0</v>
      </c>
      <c r="O84" s="246">
        <v>2</v>
      </c>
      <c r="AA84" s="238">
        <v>1</v>
      </c>
      <c r="AB84" s="238">
        <v>1</v>
      </c>
      <c r="AC84" s="238">
        <v>1</v>
      </c>
      <c r="AZ84" s="238">
        <v>1</v>
      </c>
      <c r="BA84" s="238">
        <f>IF(AZ84=1,G84,0)</f>
        <v>0</v>
      </c>
      <c r="BB84" s="238">
        <f>IF(AZ84=2,G84,0)</f>
        <v>0</v>
      </c>
      <c r="BC84" s="238">
        <f>IF(AZ84=3,G84,0)</f>
        <v>0</v>
      </c>
      <c r="BD84" s="238">
        <f>IF(AZ84=4,G84,0)</f>
        <v>0</v>
      </c>
      <c r="BE84" s="238">
        <f>IF(AZ84=5,G84,0)</f>
        <v>0</v>
      </c>
      <c r="CA84" s="246">
        <v>1</v>
      </c>
      <c r="CB84" s="246">
        <v>1</v>
      </c>
      <c r="CZ84" s="238">
        <v>0</v>
      </c>
    </row>
    <row r="85" spans="1:104" ht="12.75" customHeight="1" x14ac:dyDescent="0.2">
      <c r="A85" s="408" t="s">
        <v>169</v>
      </c>
      <c r="B85" s="409" t="s">
        <v>481</v>
      </c>
      <c r="C85" s="410" t="s">
        <v>482</v>
      </c>
      <c r="D85" s="411"/>
      <c r="E85" s="412"/>
      <c r="F85" s="412"/>
      <c r="G85" s="413"/>
      <c r="M85" s="424" t="s">
        <v>629</v>
      </c>
      <c r="O85" s="246"/>
    </row>
    <row r="86" spans="1:104" x14ac:dyDescent="0.2">
      <c r="A86" s="414">
        <v>24</v>
      </c>
      <c r="B86" s="415" t="s">
        <v>483</v>
      </c>
      <c r="C86" s="416" t="s">
        <v>484</v>
      </c>
      <c r="D86" s="417" t="s">
        <v>31</v>
      </c>
      <c r="E86" s="418">
        <v>20.335999999999999</v>
      </c>
      <c r="F86" s="418"/>
      <c r="G86" s="443">
        <f>E86*F86</f>
        <v>0</v>
      </c>
      <c r="O86" s="246">
        <v>2</v>
      </c>
      <c r="AA86" s="238">
        <v>1</v>
      </c>
      <c r="AB86" s="238">
        <v>1</v>
      </c>
      <c r="AC86" s="238">
        <v>1</v>
      </c>
      <c r="AZ86" s="238">
        <v>1</v>
      </c>
      <c r="BA86" s="238">
        <f>IF(AZ86=1,G86,0)</f>
        <v>0</v>
      </c>
      <c r="BB86" s="238">
        <f>IF(AZ86=2,G86,0)</f>
        <v>0</v>
      </c>
      <c r="BC86" s="238">
        <f>IF(AZ86=3,G86,0)</f>
        <v>0</v>
      </c>
      <c r="BD86" s="238">
        <f>IF(AZ86=4,G86,0)</f>
        <v>0</v>
      </c>
      <c r="BE86" s="238">
        <f>IF(AZ86=5,G86,0)</f>
        <v>0</v>
      </c>
      <c r="CA86" s="246">
        <v>1</v>
      </c>
      <c r="CB86" s="246">
        <v>1</v>
      </c>
      <c r="CZ86" s="238">
        <v>0</v>
      </c>
    </row>
    <row r="87" spans="1:104" ht="12.75" customHeight="1" x14ac:dyDescent="0.2">
      <c r="A87" s="420"/>
      <c r="B87" s="421"/>
      <c r="C87" s="478" t="s">
        <v>916</v>
      </c>
      <c r="D87" s="478"/>
      <c r="E87" s="422">
        <v>20.079999999999998</v>
      </c>
      <c r="F87" s="423"/>
      <c r="G87" s="464"/>
      <c r="M87" s="424" t="s">
        <v>630</v>
      </c>
      <c r="O87" s="246"/>
    </row>
    <row r="88" spans="1:104" ht="12.75" customHeight="1" x14ac:dyDescent="0.2">
      <c r="A88" s="420"/>
      <c r="B88" s="421"/>
      <c r="C88" s="478" t="s">
        <v>917</v>
      </c>
      <c r="D88" s="478"/>
      <c r="E88" s="422">
        <v>0.25600000000000001</v>
      </c>
      <c r="F88" s="423"/>
      <c r="G88" s="464"/>
      <c r="M88" s="424" t="s">
        <v>631</v>
      </c>
      <c r="O88" s="246"/>
    </row>
    <row r="89" spans="1:104" x14ac:dyDescent="0.2">
      <c r="A89" s="414">
        <v>25</v>
      </c>
      <c r="B89" s="415" t="s">
        <v>657</v>
      </c>
      <c r="C89" s="416" t="s">
        <v>658</v>
      </c>
      <c r="D89" s="417" t="s">
        <v>31</v>
      </c>
      <c r="E89" s="418">
        <v>4.3280000000000003</v>
      </c>
      <c r="F89" s="418"/>
      <c r="G89" s="443">
        <f>E89*F89</f>
        <v>0</v>
      </c>
      <c r="O89" s="246">
        <v>2</v>
      </c>
      <c r="AA89" s="238">
        <v>1</v>
      </c>
      <c r="AB89" s="238">
        <v>1</v>
      </c>
      <c r="AC89" s="238">
        <v>1</v>
      </c>
      <c r="AZ89" s="238">
        <v>1</v>
      </c>
      <c r="BA89" s="238">
        <f>IF(AZ89=1,G89,0)</f>
        <v>0</v>
      </c>
      <c r="BB89" s="238">
        <f>IF(AZ89=2,G89,0)</f>
        <v>0</v>
      </c>
      <c r="BC89" s="238">
        <f>IF(AZ89=3,G89,0)</f>
        <v>0</v>
      </c>
      <c r="BD89" s="238">
        <f>IF(AZ89=4,G89,0)</f>
        <v>0</v>
      </c>
      <c r="BE89" s="238">
        <f>IF(AZ89=5,G89,0)</f>
        <v>0</v>
      </c>
      <c r="CA89" s="246">
        <v>1</v>
      </c>
      <c r="CB89" s="246">
        <v>1</v>
      </c>
      <c r="CZ89" s="238">
        <v>0</v>
      </c>
    </row>
    <row r="90" spans="1:104" ht="12.75" customHeight="1" x14ac:dyDescent="0.2">
      <c r="A90" s="420"/>
      <c r="B90" s="421"/>
      <c r="C90" s="478" t="s">
        <v>918</v>
      </c>
      <c r="D90" s="478"/>
      <c r="E90" s="422">
        <v>3.1280000000000001</v>
      </c>
      <c r="F90" s="423"/>
      <c r="G90" s="464"/>
      <c r="M90" s="424" t="s">
        <v>632</v>
      </c>
      <c r="O90" s="246"/>
    </row>
    <row r="91" spans="1:104" s="276" customFormat="1" ht="15.75" customHeight="1" x14ac:dyDescent="0.2">
      <c r="A91" s="420"/>
      <c r="B91" s="421"/>
      <c r="C91" s="478" t="s">
        <v>919</v>
      </c>
      <c r="D91" s="478"/>
      <c r="E91" s="422">
        <v>1.2</v>
      </c>
      <c r="F91" s="423"/>
      <c r="G91" s="464"/>
      <c r="H91" s="238"/>
      <c r="I91" s="238"/>
      <c r="J91" s="238"/>
      <c r="K91" s="238"/>
      <c r="O91" s="447">
        <v>2</v>
      </c>
      <c r="AA91" s="276">
        <v>1</v>
      </c>
      <c r="AB91" s="276">
        <v>1</v>
      </c>
      <c r="AC91" s="276">
        <v>1</v>
      </c>
      <c r="AZ91" s="276">
        <v>1</v>
      </c>
      <c r="BA91" s="276">
        <f>IF(AZ91=1,G91,0)</f>
        <v>0</v>
      </c>
      <c r="BB91" s="276">
        <f>IF(AZ91=2,G91,0)</f>
        <v>0</v>
      </c>
      <c r="BC91" s="276">
        <f>IF(AZ91=3,G91,0)</f>
        <v>0</v>
      </c>
      <c r="BD91" s="276">
        <f>IF(AZ91=4,G91,0)</f>
        <v>0</v>
      </c>
      <c r="BE91" s="276">
        <f>IF(AZ91=5,G91,0)</f>
        <v>0</v>
      </c>
      <c r="CA91" s="447">
        <v>1</v>
      </c>
      <c r="CB91" s="447">
        <v>1</v>
      </c>
      <c r="CZ91" s="276">
        <v>0</v>
      </c>
    </row>
    <row r="92" spans="1:104" ht="12.75" customHeight="1" x14ac:dyDescent="0.2">
      <c r="A92" s="414">
        <v>26</v>
      </c>
      <c r="B92" s="415" t="s">
        <v>661</v>
      </c>
      <c r="C92" s="416" t="s">
        <v>662</v>
      </c>
      <c r="D92" s="417" t="s">
        <v>31</v>
      </c>
      <c r="E92" s="418">
        <v>1.728</v>
      </c>
      <c r="F92" s="418"/>
      <c r="G92" s="443">
        <f>E92*F92</f>
        <v>0</v>
      </c>
      <c r="M92" s="424" t="s">
        <v>633</v>
      </c>
      <c r="O92" s="246"/>
    </row>
    <row r="93" spans="1:104" ht="12.75" customHeight="1" x14ac:dyDescent="0.2">
      <c r="A93" s="420"/>
      <c r="B93" s="421"/>
      <c r="C93" s="478" t="s">
        <v>920</v>
      </c>
      <c r="D93" s="478"/>
      <c r="E93" s="422">
        <v>1.728</v>
      </c>
      <c r="F93" s="423"/>
      <c r="G93" s="464"/>
      <c r="M93" s="424" t="s">
        <v>634</v>
      </c>
      <c r="O93" s="246"/>
    </row>
    <row r="94" spans="1:104" ht="12.75" customHeight="1" x14ac:dyDescent="0.2">
      <c r="A94" s="414">
        <v>27</v>
      </c>
      <c r="B94" s="415" t="s">
        <v>664</v>
      </c>
      <c r="C94" s="416" t="s">
        <v>665</v>
      </c>
      <c r="D94" s="417" t="s">
        <v>23</v>
      </c>
      <c r="E94" s="418">
        <v>1.68</v>
      </c>
      <c r="F94" s="418"/>
      <c r="G94" s="443">
        <f>E94*F94</f>
        <v>0</v>
      </c>
      <c r="M94" s="424" t="s">
        <v>635</v>
      </c>
      <c r="O94" s="246"/>
    </row>
    <row r="95" spans="1:104" ht="12.75" customHeight="1" x14ac:dyDescent="0.2">
      <c r="A95" s="420"/>
      <c r="B95" s="421"/>
      <c r="C95" s="478" t="s">
        <v>921</v>
      </c>
      <c r="D95" s="478"/>
      <c r="E95" s="422">
        <v>1.68</v>
      </c>
      <c r="F95" s="423"/>
      <c r="G95" s="464"/>
      <c r="M95" s="424" t="s">
        <v>636</v>
      </c>
      <c r="O95" s="246"/>
    </row>
    <row r="96" spans="1:104" ht="12.75" customHeight="1" x14ac:dyDescent="0.2">
      <c r="A96" s="425"/>
      <c r="B96" s="426" t="s">
        <v>239</v>
      </c>
      <c r="C96" s="427" t="str">
        <f>CONCATENATE(B85," ",C85)</f>
        <v>45 Podkladní a vedlejší konstrukce</v>
      </c>
      <c r="D96" s="428"/>
      <c r="E96" s="429"/>
      <c r="F96" s="448"/>
      <c r="G96" s="449">
        <f>SUM(G85:G95)</f>
        <v>0</v>
      </c>
      <c r="M96" s="424" t="s">
        <v>637</v>
      </c>
      <c r="O96" s="246"/>
    </row>
    <row r="97" spans="1:104" ht="12.75" customHeight="1" x14ac:dyDescent="0.2">
      <c r="A97" s="408" t="s">
        <v>169</v>
      </c>
      <c r="B97" s="409" t="s">
        <v>487</v>
      </c>
      <c r="C97" s="410" t="s">
        <v>488</v>
      </c>
      <c r="D97" s="411"/>
      <c r="E97" s="412"/>
      <c r="F97" s="412"/>
      <c r="G97" s="413"/>
      <c r="M97" s="424" t="s">
        <v>638</v>
      </c>
      <c r="O97" s="246"/>
    </row>
    <row r="98" spans="1:104" x14ac:dyDescent="0.2">
      <c r="A98" s="414">
        <v>28</v>
      </c>
      <c r="B98" s="415" t="s">
        <v>668</v>
      </c>
      <c r="C98" s="416" t="s">
        <v>669</v>
      </c>
      <c r="D98" s="417" t="s">
        <v>25</v>
      </c>
      <c r="E98" s="418">
        <v>15.5</v>
      </c>
      <c r="F98" s="418"/>
      <c r="G98" s="443">
        <f>E98*F98</f>
        <v>0</v>
      </c>
      <c r="O98" s="246">
        <v>2</v>
      </c>
      <c r="AA98" s="238">
        <v>1</v>
      </c>
      <c r="AB98" s="238">
        <v>1</v>
      </c>
      <c r="AC98" s="238">
        <v>1</v>
      </c>
      <c r="AZ98" s="238">
        <v>1</v>
      </c>
      <c r="BA98" s="238">
        <f>IF(AZ98=1,G98,0)</f>
        <v>0</v>
      </c>
      <c r="BB98" s="238">
        <f>IF(AZ98=2,G98,0)</f>
        <v>0</v>
      </c>
      <c r="BC98" s="238">
        <f>IF(AZ98=3,G98,0)</f>
        <v>0</v>
      </c>
      <c r="BD98" s="238">
        <f>IF(AZ98=4,G98,0)</f>
        <v>0</v>
      </c>
      <c r="BE98" s="238">
        <f>IF(AZ98=5,G98,0)</f>
        <v>0</v>
      </c>
      <c r="CA98" s="246">
        <v>1</v>
      </c>
      <c r="CB98" s="246">
        <v>1</v>
      </c>
      <c r="CZ98" s="238">
        <v>1.7</v>
      </c>
    </row>
    <row r="99" spans="1:104" ht="12.75" customHeight="1" x14ac:dyDescent="0.2">
      <c r="A99" s="420"/>
      <c r="B99" s="421"/>
      <c r="C99" s="478" t="s">
        <v>922</v>
      </c>
      <c r="D99" s="478"/>
      <c r="E99" s="422">
        <v>1.5</v>
      </c>
      <c r="F99" s="423"/>
      <c r="G99" s="464"/>
      <c r="M99" s="424" t="s">
        <v>640</v>
      </c>
      <c r="O99" s="246"/>
    </row>
    <row r="100" spans="1:104" ht="12.75" customHeight="1" x14ac:dyDescent="0.2">
      <c r="A100" s="420"/>
      <c r="B100" s="421"/>
      <c r="C100" s="478" t="s">
        <v>672</v>
      </c>
      <c r="D100" s="478"/>
      <c r="E100" s="422">
        <v>0</v>
      </c>
      <c r="F100" s="423"/>
      <c r="G100" s="464"/>
      <c r="M100" s="424" t="s">
        <v>641</v>
      </c>
      <c r="O100" s="246"/>
    </row>
    <row r="101" spans="1:104" ht="12.75" customHeight="1" x14ac:dyDescent="0.2">
      <c r="A101" s="420"/>
      <c r="B101" s="421"/>
      <c r="C101" s="478" t="s">
        <v>923</v>
      </c>
      <c r="D101" s="478"/>
      <c r="E101" s="422">
        <v>3</v>
      </c>
      <c r="F101" s="423"/>
      <c r="G101" s="464"/>
      <c r="M101" s="424" t="s">
        <v>642</v>
      </c>
      <c r="O101" s="246"/>
    </row>
    <row r="102" spans="1:104" ht="12.75" customHeight="1" x14ac:dyDescent="0.2">
      <c r="A102" s="420"/>
      <c r="B102" s="421"/>
      <c r="C102" s="478" t="s">
        <v>924</v>
      </c>
      <c r="D102" s="478"/>
      <c r="E102" s="422">
        <v>2</v>
      </c>
      <c r="F102" s="423"/>
      <c r="G102" s="464"/>
      <c r="M102" s="424" t="s">
        <v>643</v>
      </c>
      <c r="O102" s="246"/>
    </row>
    <row r="103" spans="1:104" x14ac:dyDescent="0.2">
      <c r="A103" s="420"/>
      <c r="B103" s="421"/>
      <c r="C103" s="478" t="s">
        <v>925</v>
      </c>
      <c r="D103" s="478"/>
      <c r="E103" s="422">
        <v>3</v>
      </c>
      <c r="F103" s="423"/>
      <c r="G103" s="464"/>
      <c r="H103" s="446">
        <f>E103</f>
        <v>3</v>
      </c>
      <c r="O103" s="246">
        <v>2</v>
      </c>
      <c r="AA103" s="238">
        <v>1</v>
      </c>
      <c r="AB103" s="238">
        <v>1</v>
      </c>
      <c r="AC103" s="238">
        <v>1</v>
      </c>
      <c r="AZ103" s="238">
        <v>1</v>
      </c>
      <c r="BA103" s="238">
        <f>IF(AZ103=1,G103,0)</f>
        <v>0</v>
      </c>
      <c r="BB103" s="238">
        <f>IF(AZ103=2,G103,0)</f>
        <v>0</v>
      </c>
      <c r="BC103" s="238">
        <f>IF(AZ103=3,G103,0)</f>
        <v>0</v>
      </c>
      <c r="BD103" s="238">
        <f>IF(AZ103=4,G103,0)</f>
        <v>0</v>
      </c>
      <c r="BE103" s="238">
        <f>IF(AZ103=5,G103,0)</f>
        <v>0</v>
      </c>
      <c r="CA103" s="246">
        <v>1</v>
      </c>
      <c r="CB103" s="246">
        <v>1</v>
      </c>
      <c r="CZ103" s="238">
        <v>0</v>
      </c>
    </row>
    <row r="104" spans="1:104" ht="12.75" customHeight="1" x14ac:dyDescent="0.2">
      <c r="A104" s="420"/>
      <c r="B104" s="421"/>
      <c r="C104" s="478" t="s">
        <v>872</v>
      </c>
      <c r="D104" s="478"/>
      <c r="E104" s="422">
        <v>0</v>
      </c>
      <c r="F104" s="423"/>
      <c r="G104" s="464"/>
      <c r="M104" s="424" t="s">
        <v>646</v>
      </c>
      <c r="O104" s="246"/>
    </row>
    <row r="105" spans="1:104" ht="12.75" customHeight="1" x14ac:dyDescent="0.2">
      <c r="A105" s="420"/>
      <c r="B105" s="421"/>
      <c r="C105" s="478" t="s">
        <v>926</v>
      </c>
      <c r="D105" s="478"/>
      <c r="E105" s="422">
        <v>1</v>
      </c>
      <c r="F105" s="423"/>
      <c r="G105" s="464"/>
      <c r="M105" s="424" t="s">
        <v>647</v>
      </c>
      <c r="O105" s="246"/>
    </row>
    <row r="106" spans="1:104" ht="12.75" customHeight="1" x14ac:dyDescent="0.2">
      <c r="A106" s="420"/>
      <c r="B106" s="421"/>
      <c r="C106" s="478" t="s">
        <v>880</v>
      </c>
      <c r="D106" s="478"/>
      <c r="E106" s="422">
        <v>0</v>
      </c>
      <c r="F106" s="423"/>
      <c r="G106" s="464"/>
      <c r="M106" s="424" t="s">
        <v>648</v>
      </c>
      <c r="O106" s="246"/>
    </row>
    <row r="107" spans="1:104" x14ac:dyDescent="0.2">
      <c r="A107" s="420"/>
      <c r="B107" s="421"/>
      <c r="C107" s="478" t="s">
        <v>927</v>
      </c>
      <c r="D107" s="478"/>
      <c r="E107" s="422">
        <v>5</v>
      </c>
      <c r="F107" s="423"/>
      <c r="G107" s="464"/>
      <c r="O107" s="246">
        <v>2</v>
      </c>
      <c r="AA107" s="238">
        <v>1</v>
      </c>
      <c r="AB107" s="238">
        <v>1</v>
      </c>
      <c r="AC107" s="238">
        <v>1</v>
      </c>
      <c r="AZ107" s="238">
        <v>1</v>
      </c>
      <c r="BA107" s="238">
        <f>IF(AZ107=1,G107,0)</f>
        <v>0</v>
      </c>
      <c r="BB107" s="238">
        <f>IF(AZ107=2,G107,0)</f>
        <v>0</v>
      </c>
      <c r="BC107" s="238">
        <f>IF(AZ107=3,G107,0)</f>
        <v>0</v>
      </c>
      <c r="BD107" s="238">
        <f>IF(AZ107=4,G107,0)</f>
        <v>0</v>
      </c>
      <c r="BE107" s="238">
        <f>IF(AZ107=5,G107,0)</f>
        <v>0</v>
      </c>
      <c r="CA107" s="246">
        <v>1</v>
      </c>
      <c r="CB107" s="246">
        <v>1</v>
      </c>
      <c r="CZ107" s="238">
        <v>0</v>
      </c>
    </row>
    <row r="108" spans="1:104" ht="12.75" customHeight="1" x14ac:dyDescent="0.2">
      <c r="A108" s="414">
        <v>29</v>
      </c>
      <c r="B108" s="415" t="s">
        <v>679</v>
      </c>
      <c r="C108" s="416" t="s">
        <v>680</v>
      </c>
      <c r="D108" s="417" t="s">
        <v>25</v>
      </c>
      <c r="E108" s="418">
        <v>78.900000000000006</v>
      </c>
      <c r="F108" s="418"/>
      <c r="G108" s="443">
        <f>E108*F108</f>
        <v>0</v>
      </c>
      <c r="M108" s="424" t="s">
        <v>649</v>
      </c>
      <c r="O108" s="246"/>
    </row>
    <row r="109" spans="1:104" x14ac:dyDescent="0.2">
      <c r="A109" s="420"/>
      <c r="B109" s="421"/>
      <c r="C109" s="478" t="s">
        <v>681</v>
      </c>
      <c r="D109" s="478"/>
      <c r="E109" s="422">
        <v>0</v>
      </c>
      <c r="F109" s="423"/>
      <c r="G109" s="464"/>
      <c r="O109" s="246">
        <v>2</v>
      </c>
      <c r="AA109" s="238">
        <v>1</v>
      </c>
      <c r="AB109" s="238">
        <v>1</v>
      </c>
      <c r="AC109" s="238">
        <v>1</v>
      </c>
      <c r="AZ109" s="238">
        <v>1</v>
      </c>
      <c r="BA109" s="238">
        <f>IF(AZ109=1,G109,0)</f>
        <v>0</v>
      </c>
      <c r="BB109" s="238">
        <f>IF(AZ109=2,G109,0)</f>
        <v>0</v>
      </c>
      <c r="BC109" s="238">
        <f>IF(AZ109=3,G109,0)</f>
        <v>0</v>
      </c>
      <c r="BD109" s="238">
        <f>IF(AZ109=4,G109,0)</f>
        <v>0</v>
      </c>
      <c r="BE109" s="238">
        <f>IF(AZ109=5,G109,0)</f>
        <v>0</v>
      </c>
      <c r="CA109" s="246">
        <v>1</v>
      </c>
      <c r="CB109" s="246">
        <v>1</v>
      </c>
      <c r="CZ109" s="238">
        <v>0</v>
      </c>
    </row>
    <row r="110" spans="1:104" ht="12.75" customHeight="1" x14ac:dyDescent="0.2">
      <c r="A110" s="420"/>
      <c r="B110" s="421"/>
      <c r="C110" s="478" t="s">
        <v>928</v>
      </c>
      <c r="D110" s="478"/>
      <c r="E110" s="422">
        <v>5</v>
      </c>
      <c r="F110" s="423"/>
      <c r="G110" s="464"/>
      <c r="M110" s="424" t="s">
        <v>650</v>
      </c>
      <c r="O110" s="246"/>
    </row>
    <row r="111" spans="1:104" x14ac:dyDescent="0.2">
      <c r="A111" s="420"/>
      <c r="B111" s="421"/>
      <c r="C111" s="478" t="s">
        <v>929</v>
      </c>
      <c r="D111" s="478"/>
      <c r="E111" s="422">
        <v>22.7</v>
      </c>
      <c r="F111" s="423"/>
      <c r="G111" s="464"/>
      <c r="O111" s="246">
        <v>2</v>
      </c>
      <c r="AA111" s="238">
        <v>3</v>
      </c>
      <c r="AB111" s="238">
        <v>1</v>
      </c>
      <c r="AC111" s="238">
        <v>583415065</v>
      </c>
      <c r="AZ111" s="238">
        <v>1</v>
      </c>
      <c r="BA111" s="238">
        <f>IF(AZ111=1,G111,0)</f>
        <v>0</v>
      </c>
      <c r="BB111" s="238">
        <f>IF(AZ111=2,G111,0)</f>
        <v>0</v>
      </c>
      <c r="BC111" s="238">
        <f>IF(AZ111=3,G111,0)</f>
        <v>0</v>
      </c>
      <c r="BD111" s="238">
        <f>IF(AZ111=4,G111,0)</f>
        <v>0</v>
      </c>
      <c r="BE111" s="238">
        <f>IF(AZ111=5,G111,0)</f>
        <v>0</v>
      </c>
      <c r="CA111" s="246">
        <v>3</v>
      </c>
      <c r="CB111" s="246">
        <v>1</v>
      </c>
      <c r="CZ111" s="238">
        <v>1</v>
      </c>
    </row>
    <row r="112" spans="1:104" ht="12.75" customHeight="1" x14ac:dyDescent="0.2">
      <c r="A112" s="420"/>
      <c r="B112" s="421"/>
      <c r="C112" s="479" t="s">
        <v>609</v>
      </c>
      <c r="D112" s="479"/>
      <c r="E112" s="444">
        <v>27.7</v>
      </c>
      <c r="F112" s="423"/>
      <c r="G112" s="464"/>
      <c r="M112" s="424" t="s">
        <v>654</v>
      </c>
      <c r="O112" s="246"/>
    </row>
    <row r="113" spans="1:104" x14ac:dyDescent="0.2">
      <c r="A113" s="420"/>
      <c r="B113" s="421"/>
      <c r="C113" s="478" t="s">
        <v>690</v>
      </c>
      <c r="D113" s="478"/>
      <c r="E113" s="422">
        <v>0</v>
      </c>
      <c r="F113" s="423"/>
      <c r="G113" s="464"/>
      <c r="O113" s="246">
        <v>4</v>
      </c>
      <c r="BA113" s="258">
        <f>SUM(BA5:BA112)</f>
        <v>0</v>
      </c>
      <c r="BB113" s="258">
        <f>SUM(BB5:BB112)</f>
        <v>0</v>
      </c>
      <c r="BC113" s="258">
        <f>SUM(BC5:BC112)</f>
        <v>0</v>
      </c>
      <c r="BD113" s="258">
        <f>SUM(BD5:BD112)</f>
        <v>0</v>
      </c>
      <c r="BE113" s="258">
        <f>SUM(BE5:BE112)</f>
        <v>0</v>
      </c>
    </row>
    <row r="114" spans="1:104" x14ac:dyDescent="0.2">
      <c r="A114" s="420"/>
      <c r="B114" s="421"/>
      <c r="C114" s="478" t="s">
        <v>930</v>
      </c>
      <c r="D114" s="478"/>
      <c r="E114" s="422">
        <v>13.2</v>
      </c>
      <c r="F114" s="423"/>
      <c r="G114" s="464"/>
      <c r="O114" s="246">
        <v>1</v>
      </c>
    </row>
    <row r="115" spans="1:104" x14ac:dyDescent="0.2">
      <c r="A115" s="420"/>
      <c r="B115" s="421"/>
      <c r="C115" s="478" t="s">
        <v>931</v>
      </c>
      <c r="D115" s="478"/>
      <c r="E115" s="422">
        <v>38</v>
      </c>
      <c r="F115" s="423"/>
      <c r="G115" s="464"/>
      <c r="O115" s="246">
        <v>2</v>
      </c>
      <c r="AA115" s="238">
        <v>1</v>
      </c>
      <c r="AB115" s="238">
        <v>0</v>
      </c>
      <c r="AC115" s="238">
        <v>0</v>
      </c>
      <c r="AZ115" s="238">
        <v>1</v>
      </c>
      <c r="BA115" s="238">
        <f>IF(AZ115=1,G115,0)</f>
        <v>0</v>
      </c>
      <c r="BB115" s="238">
        <f>IF(AZ115=2,G115,0)</f>
        <v>0</v>
      </c>
      <c r="BC115" s="238">
        <f>IF(AZ115=3,G115,0)</f>
        <v>0</v>
      </c>
      <c r="BD115" s="238">
        <f>IF(AZ115=4,G115,0)</f>
        <v>0</v>
      </c>
      <c r="BE115" s="238">
        <f>IF(AZ115=5,G115,0)</f>
        <v>0</v>
      </c>
      <c r="CA115" s="246">
        <v>1</v>
      </c>
      <c r="CB115" s="246">
        <v>0</v>
      </c>
      <c r="CZ115" s="238">
        <v>1.1322000000000001</v>
      </c>
    </row>
    <row r="116" spans="1:104" ht="12.75" customHeight="1" x14ac:dyDescent="0.2">
      <c r="A116" s="420"/>
      <c r="B116" s="421"/>
      <c r="C116" s="479" t="s">
        <v>609</v>
      </c>
      <c r="D116" s="479"/>
      <c r="E116" s="444">
        <v>51.2</v>
      </c>
      <c r="F116" s="423"/>
      <c r="G116" s="464"/>
      <c r="M116" s="424" t="s">
        <v>655</v>
      </c>
      <c r="O116" s="246"/>
    </row>
    <row r="117" spans="1:104" s="468" customFormat="1" ht="15" customHeight="1" x14ac:dyDescent="0.2">
      <c r="A117" s="465">
        <v>30</v>
      </c>
      <c r="B117" s="471" t="s">
        <v>699</v>
      </c>
      <c r="C117" s="466" t="s">
        <v>700</v>
      </c>
      <c r="D117" s="417" t="s">
        <v>25</v>
      </c>
      <c r="E117" s="418">
        <v>42.5</v>
      </c>
      <c r="F117" s="418"/>
      <c r="G117" s="467">
        <f>E117*F117</f>
        <v>0</v>
      </c>
      <c r="M117" s="424" t="s">
        <v>656</v>
      </c>
      <c r="O117" s="469"/>
    </row>
    <row r="118" spans="1:104" x14ac:dyDescent="0.2">
      <c r="A118" s="420"/>
      <c r="B118" s="421"/>
      <c r="C118" s="478" t="s">
        <v>701</v>
      </c>
      <c r="D118" s="478"/>
      <c r="E118" s="422">
        <v>0</v>
      </c>
      <c r="F118" s="423"/>
      <c r="G118" s="464"/>
      <c r="O118" s="246">
        <v>2</v>
      </c>
      <c r="AA118" s="238">
        <v>1</v>
      </c>
      <c r="AB118" s="238">
        <v>1</v>
      </c>
      <c r="AC118" s="238">
        <v>1</v>
      </c>
      <c r="AZ118" s="238">
        <v>1</v>
      </c>
      <c r="BA118" s="238">
        <f>IF(AZ118=1,G118,0)</f>
        <v>0</v>
      </c>
      <c r="BB118" s="238">
        <f>IF(AZ118=2,G118,0)</f>
        <v>0</v>
      </c>
      <c r="BC118" s="238">
        <f>IF(AZ118=3,G118,0)</f>
        <v>0</v>
      </c>
      <c r="BD118" s="238">
        <f>IF(AZ118=4,G118,0)</f>
        <v>0</v>
      </c>
      <c r="BE118" s="238">
        <f>IF(AZ118=5,G118,0)</f>
        <v>0</v>
      </c>
      <c r="CA118" s="246">
        <v>1</v>
      </c>
      <c r="CB118" s="246">
        <v>1</v>
      </c>
      <c r="CZ118" s="238">
        <v>1.8907700000000001</v>
      </c>
    </row>
    <row r="119" spans="1:104" ht="12.75" customHeight="1" x14ac:dyDescent="0.2">
      <c r="A119" s="420"/>
      <c r="B119" s="421"/>
      <c r="C119" s="478" t="s">
        <v>932</v>
      </c>
      <c r="D119" s="478"/>
      <c r="E119" s="422">
        <v>42.5</v>
      </c>
      <c r="F119" s="423"/>
      <c r="G119" s="464"/>
      <c r="M119" s="424" t="s">
        <v>659</v>
      </c>
      <c r="O119" s="246"/>
    </row>
    <row r="120" spans="1:104" ht="12.75" customHeight="1" x14ac:dyDescent="0.2">
      <c r="A120" s="414">
        <v>31</v>
      </c>
      <c r="B120" s="415" t="s">
        <v>705</v>
      </c>
      <c r="C120" s="416" t="s">
        <v>706</v>
      </c>
      <c r="D120" s="417" t="s">
        <v>25</v>
      </c>
      <c r="E120" s="418">
        <v>110.3</v>
      </c>
      <c r="F120" s="418"/>
      <c r="G120" s="443">
        <f>E120*F120</f>
        <v>0</v>
      </c>
      <c r="M120" s="424" t="s">
        <v>660</v>
      </c>
      <c r="O120" s="246"/>
    </row>
    <row r="121" spans="1:104" x14ac:dyDescent="0.2">
      <c r="A121" s="420"/>
      <c r="B121" s="421"/>
      <c r="C121" s="478" t="s">
        <v>707</v>
      </c>
      <c r="D121" s="478"/>
      <c r="E121" s="422">
        <v>0</v>
      </c>
      <c r="F121" s="423"/>
      <c r="G121" s="464"/>
      <c r="O121" s="246">
        <v>2</v>
      </c>
      <c r="AA121" s="238">
        <v>1</v>
      </c>
      <c r="AB121" s="238">
        <v>1</v>
      </c>
      <c r="AC121" s="238">
        <v>1</v>
      </c>
      <c r="AZ121" s="238">
        <v>1</v>
      </c>
      <c r="BA121" s="238">
        <f>IF(AZ121=1,G121,0)</f>
        <v>0</v>
      </c>
      <c r="BB121" s="238">
        <f>IF(AZ121=2,G121,0)</f>
        <v>0</v>
      </c>
      <c r="BC121" s="238">
        <f>IF(AZ121=3,G121,0)</f>
        <v>0</v>
      </c>
      <c r="BD121" s="238">
        <f>IF(AZ121=4,G121,0)</f>
        <v>0</v>
      </c>
      <c r="BE121" s="238">
        <f>IF(AZ121=5,G121,0)</f>
        <v>0</v>
      </c>
      <c r="CA121" s="246">
        <v>1</v>
      </c>
      <c r="CB121" s="246">
        <v>1</v>
      </c>
      <c r="CZ121" s="238">
        <v>2.5</v>
      </c>
    </row>
    <row r="122" spans="1:104" ht="12.75" customHeight="1" x14ac:dyDescent="0.2">
      <c r="A122" s="420"/>
      <c r="B122" s="421"/>
      <c r="C122" s="478" t="s">
        <v>933</v>
      </c>
      <c r="D122" s="478"/>
      <c r="E122" s="422">
        <v>103.8</v>
      </c>
      <c r="F122" s="423"/>
      <c r="G122" s="464"/>
      <c r="M122" s="424" t="s">
        <v>663</v>
      </c>
      <c r="O122" s="246"/>
    </row>
    <row r="123" spans="1:104" x14ac:dyDescent="0.2">
      <c r="A123" s="420"/>
      <c r="B123" s="421"/>
      <c r="C123" s="478" t="s">
        <v>934</v>
      </c>
      <c r="D123" s="478"/>
      <c r="E123" s="422">
        <v>3</v>
      </c>
      <c r="F123" s="423"/>
      <c r="G123" s="464"/>
      <c r="O123" s="246">
        <v>2</v>
      </c>
      <c r="AA123" s="238">
        <v>1</v>
      </c>
      <c r="AB123" s="238">
        <v>0</v>
      </c>
      <c r="AC123" s="238">
        <v>0</v>
      </c>
      <c r="AZ123" s="238">
        <v>1</v>
      </c>
      <c r="BA123" s="238">
        <f>IF(AZ123=1,G123,0)</f>
        <v>0</v>
      </c>
      <c r="BB123" s="238">
        <f>IF(AZ123=2,G123,0)</f>
        <v>0</v>
      </c>
      <c r="BC123" s="238">
        <f>IF(AZ123=3,G123,0)</f>
        <v>0</v>
      </c>
      <c r="BD123" s="238">
        <f>IF(AZ123=4,G123,0)</f>
        <v>0</v>
      </c>
      <c r="BE123" s="238">
        <f>IF(AZ123=5,G123,0)</f>
        <v>0</v>
      </c>
      <c r="CA123" s="246">
        <v>1</v>
      </c>
      <c r="CB123" s="246">
        <v>0</v>
      </c>
      <c r="CZ123" s="238">
        <v>4.4099999999999999E-3</v>
      </c>
    </row>
    <row r="124" spans="1:104" ht="12.75" customHeight="1" x14ac:dyDescent="0.2">
      <c r="A124" s="420"/>
      <c r="B124" s="421"/>
      <c r="C124" s="478" t="s">
        <v>880</v>
      </c>
      <c r="D124" s="478"/>
      <c r="E124" s="422">
        <v>0</v>
      </c>
      <c r="F124" s="423"/>
      <c r="G124" s="464"/>
      <c r="M124" s="424" t="s">
        <v>666</v>
      </c>
      <c r="O124" s="246"/>
    </row>
    <row r="125" spans="1:104" x14ac:dyDescent="0.2">
      <c r="A125" s="420"/>
      <c r="B125" s="421"/>
      <c r="C125" s="478" t="s">
        <v>935</v>
      </c>
      <c r="D125" s="478"/>
      <c r="E125" s="422">
        <v>3.5</v>
      </c>
      <c r="F125" s="423"/>
      <c r="G125" s="464"/>
      <c r="O125" s="246">
        <v>4</v>
      </c>
      <c r="BA125" s="258">
        <f>SUM(BA114:BA124)</f>
        <v>0</v>
      </c>
      <c r="BB125" s="258">
        <f>SUM(BB114:BB124)</f>
        <v>0</v>
      </c>
      <c r="BC125" s="258">
        <f>SUM(BC114:BC124)</f>
        <v>0</v>
      </c>
      <c r="BD125" s="258">
        <f>SUM(BD114:BD124)</f>
        <v>0</v>
      </c>
      <c r="BE125" s="258">
        <f>SUM(BE114:BE124)</f>
        <v>0</v>
      </c>
    </row>
    <row r="126" spans="1:104" x14ac:dyDescent="0.2">
      <c r="A126" s="414">
        <v>32</v>
      </c>
      <c r="B126" s="415" t="s">
        <v>710</v>
      </c>
      <c r="C126" s="416" t="s">
        <v>711</v>
      </c>
      <c r="D126" s="417" t="s">
        <v>174</v>
      </c>
      <c r="E126" s="418">
        <v>28</v>
      </c>
      <c r="F126" s="418"/>
      <c r="G126" s="443">
        <f>E126*F126</f>
        <v>0</v>
      </c>
      <c r="O126" s="246">
        <v>1</v>
      </c>
    </row>
    <row r="127" spans="1:104" x14ac:dyDescent="0.2">
      <c r="A127" s="420"/>
      <c r="B127" s="421"/>
      <c r="C127" s="478" t="s">
        <v>712</v>
      </c>
      <c r="D127" s="478"/>
      <c r="E127" s="422">
        <v>0</v>
      </c>
      <c r="F127" s="423"/>
      <c r="G127" s="464"/>
      <c r="O127" s="246">
        <v>2</v>
      </c>
      <c r="AA127" s="238">
        <v>1</v>
      </c>
      <c r="AB127" s="238">
        <v>1</v>
      </c>
      <c r="AC127" s="238">
        <v>1</v>
      </c>
      <c r="AZ127" s="238">
        <v>1</v>
      </c>
      <c r="BA127" s="238">
        <f>IF(AZ127=1,G127,0)</f>
        <v>0</v>
      </c>
      <c r="BB127" s="238">
        <f>IF(AZ127=2,G127,0)</f>
        <v>0</v>
      </c>
      <c r="BC127" s="238">
        <f>IF(AZ127=3,G127,0)</f>
        <v>0</v>
      </c>
      <c r="BD127" s="238">
        <f>IF(AZ127=4,G127,0)</f>
        <v>0</v>
      </c>
      <c r="BE127" s="238">
        <f>IF(AZ127=5,G127,0)</f>
        <v>0</v>
      </c>
      <c r="CA127" s="246">
        <v>1</v>
      </c>
      <c r="CB127" s="246">
        <v>1</v>
      </c>
      <c r="CZ127" s="238">
        <v>0</v>
      </c>
    </row>
    <row r="128" spans="1:104" ht="12.75" customHeight="1" x14ac:dyDescent="0.2">
      <c r="A128" s="420"/>
      <c r="B128" s="421"/>
      <c r="C128" s="478" t="s">
        <v>713</v>
      </c>
      <c r="D128" s="478"/>
      <c r="E128" s="422">
        <v>0</v>
      </c>
      <c r="F128" s="423"/>
      <c r="G128" s="464"/>
      <c r="M128" s="424" t="s">
        <v>667</v>
      </c>
      <c r="O128" s="246"/>
    </row>
    <row r="129" spans="1:104" x14ac:dyDescent="0.2">
      <c r="A129" s="420"/>
      <c r="B129" s="421"/>
      <c r="C129" s="478" t="s">
        <v>936</v>
      </c>
      <c r="D129" s="478"/>
      <c r="E129" s="422">
        <v>6</v>
      </c>
      <c r="F129" s="423"/>
      <c r="G129" s="464"/>
      <c r="O129" s="246">
        <v>2</v>
      </c>
      <c r="AA129" s="238">
        <v>1</v>
      </c>
      <c r="AB129" s="238">
        <v>1</v>
      </c>
      <c r="AC129" s="238">
        <v>1</v>
      </c>
      <c r="AZ129" s="238">
        <v>1</v>
      </c>
      <c r="BA129" s="238">
        <f>IF(AZ129=1,G129,0)</f>
        <v>0</v>
      </c>
      <c r="BB129" s="238">
        <f>IF(AZ129=2,G129,0)</f>
        <v>0</v>
      </c>
      <c r="BC129" s="238">
        <f>IF(AZ129=3,G129,0)</f>
        <v>0</v>
      </c>
      <c r="BD129" s="238">
        <f>IF(AZ129=4,G129,0)</f>
        <v>0</v>
      </c>
      <c r="BE129" s="238">
        <f>IF(AZ129=5,G129,0)</f>
        <v>0</v>
      </c>
      <c r="CA129" s="246">
        <v>1</v>
      </c>
      <c r="CB129" s="246">
        <v>1</v>
      </c>
      <c r="CZ129" s="238">
        <v>2.0000000000000002E-5</v>
      </c>
    </row>
    <row r="130" spans="1:104" ht="12.75" customHeight="1" x14ac:dyDescent="0.2">
      <c r="A130" s="420"/>
      <c r="B130" s="421"/>
      <c r="C130" s="478" t="s">
        <v>937</v>
      </c>
      <c r="D130" s="478"/>
      <c r="E130" s="422">
        <v>20</v>
      </c>
      <c r="F130" s="423"/>
      <c r="G130" s="464"/>
      <c r="M130" s="424" t="s">
        <v>670</v>
      </c>
      <c r="O130" s="246"/>
    </row>
    <row r="131" spans="1:104" ht="12.75" customHeight="1" x14ac:dyDescent="0.2">
      <c r="A131" s="420"/>
      <c r="B131" s="421"/>
      <c r="C131" s="479" t="s">
        <v>609</v>
      </c>
      <c r="D131" s="479"/>
      <c r="E131" s="444">
        <v>26</v>
      </c>
      <c r="F131" s="423"/>
      <c r="G131" s="464"/>
      <c r="M131" s="424" t="s">
        <v>671</v>
      </c>
      <c r="O131" s="246"/>
    </row>
    <row r="132" spans="1:104" ht="12.75" customHeight="1" x14ac:dyDescent="0.2">
      <c r="A132" s="420"/>
      <c r="B132" s="421"/>
      <c r="C132" s="478" t="s">
        <v>724</v>
      </c>
      <c r="D132" s="478"/>
      <c r="E132" s="422">
        <v>0</v>
      </c>
      <c r="F132" s="423"/>
      <c r="G132" s="464"/>
      <c r="M132" s="424" t="s">
        <v>672</v>
      </c>
      <c r="O132" s="246"/>
    </row>
    <row r="133" spans="1:104" ht="12.75" customHeight="1" x14ac:dyDescent="0.2">
      <c r="A133" s="420"/>
      <c r="B133" s="421"/>
      <c r="C133" s="478" t="s">
        <v>938</v>
      </c>
      <c r="D133" s="478"/>
      <c r="E133" s="422">
        <v>1</v>
      </c>
      <c r="F133" s="423"/>
      <c r="G133" s="464"/>
      <c r="M133" s="424" t="s">
        <v>673</v>
      </c>
      <c r="O133" s="246"/>
    </row>
    <row r="134" spans="1:104" ht="12.75" customHeight="1" x14ac:dyDescent="0.2">
      <c r="A134" s="420"/>
      <c r="B134" s="421"/>
      <c r="C134" s="478" t="s">
        <v>939</v>
      </c>
      <c r="D134" s="478"/>
      <c r="E134" s="422">
        <v>1</v>
      </c>
      <c r="F134" s="423"/>
      <c r="G134" s="464"/>
      <c r="M134" s="424" t="s">
        <v>674</v>
      </c>
      <c r="O134" s="246"/>
    </row>
    <row r="135" spans="1:104" ht="12.75" customHeight="1" x14ac:dyDescent="0.2">
      <c r="A135" s="420"/>
      <c r="B135" s="421"/>
      <c r="C135" s="479" t="s">
        <v>609</v>
      </c>
      <c r="D135" s="479"/>
      <c r="E135" s="444">
        <v>2</v>
      </c>
      <c r="F135" s="423"/>
      <c r="G135" s="464"/>
      <c r="M135" s="424" t="s">
        <v>675</v>
      </c>
      <c r="O135" s="246"/>
    </row>
    <row r="136" spans="1:104" ht="12.75" customHeight="1" x14ac:dyDescent="0.2">
      <c r="A136" s="414">
        <v>33</v>
      </c>
      <c r="B136" s="415" t="s">
        <v>733</v>
      </c>
      <c r="C136" s="416" t="s">
        <v>734</v>
      </c>
      <c r="D136" s="417" t="s">
        <v>174</v>
      </c>
      <c r="E136" s="418">
        <v>5</v>
      </c>
      <c r="F136" s="418"/>
      <c r="G136" s="443">
        <f>E136*F136</f>
        <v>0</v>
      </c>
      <c r="M136" s="424" t="s">
        <v>676</v>
      </c>
      <c r="O136" s="246"/>
    </row>
    <row r="137" spans="1:104" ht="12.75" customHeight="1" x14ac:dyDescent="0.2">
      <c r="A137" s="420"/>
      <c r="B137" s="421"/>
      <c r="C137" s="478" t="s">
        <v>738</v>
      </c>
      <c r="D137" s="478"/>
      <c r="E137" s="422">
        <v>0</v>
      </c>
      <c r="F137" s="423"/>
      <c r="G137" s="464"/>
      <c r="M137" s="424" t="s">
        <v>677</v>
      </c>
      <c r="O137" s="246"/>
    </row>
    <row r="138" spans="1:104" ht="12.75" customHeight="1" x14ac:dyDescent="0.2">
      <c r="A138" s="420"/>
      <c r="B138" s="421"/>
      <c r="C138" s="478" t="s">
        <v>940</v>
      </c>
      <c r="D138" s="478"/>
      <c r="E138" s="422">
        <v>1</v>
      </c>
      <c r="F138" s="423"/>
      <c r="G138" s="464"/>
      <c r="M138" s="424" t="s">
        <v>678</v>
      </c>
      <c r="O138" s="246"/>
    </row>
    <row r="139" spans="1:104" x14ac:dyDescent="0.2">
      <c r="A139" s="420"/>
      <c r="B139" s="421"/>
      <c r="C139" s="479" t="s">
        <v>609</v>
      </c>
      <c r="D139" s="479"/>
      <c r="E139" s="444">
        <v>1</v>
      </c>
      <c r="F139" s="423"/>
      <c r="G139" s="464"/>
      <c r="O139" s="246">
        <v>2</v>
      </c>
      <c r="AA139" s="238">
        <v>1</v>
      </c>
      <c r="AB139" s="238">
        <v>1</v>
      </c>
      <c r="AC139" s="238">
        <v>1</v>
      </c>
      <c r="AZ139" s="238">
        <v>1</v>
      </c>
      <c r="BA139" s="238">
        <f>IF(AZ139=1,G139,0)</f>
        <v>0</v>
      </c>
      <c r="BB139" s="238">
        <f>IF(AZ139=2,G139,0)</f>
        <v>0</v>
      </c>
      <c r="BC139" s="238">
        <f>IF(AZ139=3,G139,0)</f>
        <v>0</v>
      </c>
      <c r="BD139" s="238">
        <f>IF(AZ139=4,G139,0)</f>
        <v>0</v>
      </c>
      <c r="BE139" s="238">
        <f>IF(AZ139=5,G139,0)</f>
        <v>0</v>
      </c>
      <c r="CA139" s="246">
        <v>1</v>
      </c>
      <c r="CB139" s="246">
        <v>1</v>
      </c>
      <c r="CZ139" s="238">
        <v>1E-4</v>
      </c>
    </row>
    <row r="140" spans="1:104" ht="12.75" customHeight="1" x14ac:dyDescent="0.2">
      <c r="A140" s="420"/>
      <c r="B140" s="421"/>
      <c r="C140" s="478" t="s">
        <v>741</v>
      </c>
      <c r="D140" s="478"/>
      <c r="E140" s="422">
        <v>0</v>
      </c>
      <c r="F140" s="423"/>
      <c r="G140" s="464"/>
      <c r="M140" s="424" t="s">
        <v>681</v>
      </c>
      <c r="O140" s="246"/>
    </row>
    <row r="141" spans="1:104" ht="12.75" customHeight="1" x14ac:dyDescent="0.2">
      <c r="A141" s="420"/>
      <c r="B141" s="421"/>
      <c r="C141" s="478" t="s">
        <v>941</v>
      </c>
      <c r="D141" s="478"/>
      <c r="E141" s="422">
        <v>1</v>
      </c>
      <c r="F141" s="423"/>
      <c r="G141" s="464"/>
      <c r="M141" s="424" t="s">
        <v>682</v>
      </c>
      <c r="O141" s="246"/>
    </row>
    <row r="142" spans="1:104" ht="12.75" customHeight="1" x14ac:dyDescent="0.2">
      <c r="A142" s="420"/>
      <c r="B142" s="421"/>
      <c r="C142" s="478" t="s">
        <v>942</v>
      </c>
      <c r="D142" s="478"/>
      <c r="E142" s="422">
        <v>0</v>
      </c>
      <c r="F142" s="423"/>
      <c r="G142" s="464"/>
      <c r="M142" s="424" t="s">
        <v>683</v>
      </c>
      <c r="O142" s="246"/>
    </row>
    <row r="143" spans="1:104" ht="12.75" customHeight="1" x14ac:dyDescent="0.2">
      <c r="A143" s="420"/>
      <c r="B143" s="421"/>
      <c r="C143" s="478" t="s">
        <v>943</v>
      </c>
      <c r="D143" s="478"/>
      <c r="E143" s="422">
        <v>1</v>
      </c>
      <c r="F143" s="423"/>
      <c r="G143" s="464"/>
      <c r="M143" s="424" t="s">
        <v>684</v>
      </c>
      <c r="O143" s="246"/>
    </row>
    <row r="144" spans="1:104" ht="12.75" customHeight="1" x14ac:dyDescent="0.2">
      <c r="A144" s="420"/>
      <c r="B144" s="421"/>
      <c r="C144" s="479" t="s">
        <v>609</v>
      </c>
      <c r="D144" s="479"/>
      <c r="E144" s="444">
        <v>2</v>
      </c>
      <c r="F144" s="423"/>
      <c r="G144" s="464"/>
      <c r="M144" s="424" t="s">
        <v>685</v>
      </c>
      <c r="O144" s="246"/>
    </row>
    <row r="145" spans="1:104" ht="12.75" customHeight="1" x14ac:dyDescent="0.2">
      <c r="A145" s="420"/>
      <c r="B145" s="421"/>
      <c r="C145" s="478" t="s">
        <v>744</v>
      </c>
      <c r="D145" s="478"/>
      <c r="E145" s="422">
        <v>0</v>
      </c>
      <c r="F145" s="423"/>
      <c r="G145" s="464"/>
      <c r="M145" s="424" t="s">
        <v>686</v>
      </c>
      <c r="O145" s="246"/>
    </row>
    <row r="146" spans="1:104" ht="12.75" customHeight="1" x14ac:dyDescent="0.2">
      <c r="A146" s="420"/>
      <c r="B146" s="421"/>
      <c r="C146" s="478" t="s">
        <v>944</v>
      </c>
      <c r="D146" s="478"/>
      <c r="E146" s="422">
        <v>2</v>
      </c>
      <c r="F146" s="423"/>
      <c r="G146" s="464"/>
      <c r="M146" s="424" t="s">
        <v>687</v>
      </c>
      <c r="O146" s="246"/>
    </row>
    <row r="147" spans="1:104" ht="12.75" customHeight="1" x14ac:dyDescent="0.2">
      <c r="A147" s="420"/>
      <c r="B147" s="421"/>
      <c r="C147" s="479" t="s">
        <v>609</v>
      </c>
      <c r="D147" s="479"/>
      <c r="E147" s="444">
        <v>2</v>
      </c>
      <c r="F147" s="423"/>
      <c r="G147" s="464"/>
      <c r="M147" s="424" t="s">
        <v>688</v>
      </c>
      <c r="O147" s="246"/>
    </row>
    <row r="148" spans="1:104" ht="12.75" customHeight="1" x14ac:dyDescent="0.2">
      <c r="A148" s="414">
        <v>34</v>
      </c>
      <c r="B148" s="415" t="s">
        <v>945</v>
      </c>
      <c r="C148" s="416" t="s">
        <v>946</v>
      </c>
      <c r="D148" s="417" t="s">
        <v>174</v>
      </c>
      <c r="E148" s="418">
        <v>6</v>
      </c>
      <c r="F148" s="418"/>
      <c r="G148" s="443">
        <f>E148*F148</f>
        <v>0</v>
      </c>
      <c r="M148" s="424" t="s">
        <v>689</v>
      </c>
      <c r="O148" s="246"/>
    </row>
    <row r="149" spans="1:104" ht="12.75" customHeight="1" x14ac:dyDescent="0.2">
      <c r="A149" s="420"/>
      <c r="B149" s="421"/>
      <c r="C149" s="478" t="s">
        <v>947</v>
      </c>
      <c r="D149" s="478"/>
      <c r="E149" s="422">
        <v>0</v>
      </c>
      <c r="F149" s="423"/>
      <c r="G149" s="464"/>
      <c r="M149" s="424" t="s">
        <v>609</v>
      </c>
      <c r="O149" s="246"/>
    </row>
    <row r="150" spans="1:104" ht="12.75" customHeight="1" x14ac:dyDescent="0.2">
      <c r="A150" s="420"/>
      <c r="B150" s="421"/>
      <c r="C150" s="478" t="s">
        <v>948</v>
      </c>
      <c r="D150" s="478"/>
      <c r="E150" s="422">
        <v>1</v>
      </c>
      <c r="F150" s="423"/>
      <c r="G150" s="464"/>
      <c r="M150" s="424" t="s">
        <v>690</v>
      </c>
      <c r="O150" s="246"/>
    </row>
    <row r="151" spans="1:104" ht="12.75" customHeight="1" x14ac:dyDescent="0.2">
      <c r="A151" s="420"/>
      <c r="B151" s="421"/>
      <c r="C151" s="478" t="s">
        <v>949</v>
      </c>
      <c r="D151" s="478"/>
      <c r="E151" s="422">
        <v>0</v>
      </c>
      <c r="F151" s="423"/>
      <c r="G151" s="464"/>
      <c r="M151" s="424" t="s">
        <v>691</v>
      </c>
      <c r="O151" s="246"/>
    </row>
    <row r="152" spans="1:104" ht="12.75" customHeight="1" x14ac:dyDescent="0.2">
      <c r="A152" s="420"/>
      <c r="B152" s="421"/>
      <c r="C152" s="478" t="s">
        <v>950</v>
      </c>
      <c r="D152" s="478"/>
      <c r="E152" s="422">
        <v>5</v>
      </c>
      <c r="F152" s="423"/>
      <c r="G152" s="464"/>
      <c r="M152" s="424" t="s">
        <v>692</v>
      </c>
      <c r="O152" s="246"/>
    </row>
    <row r="153" spans="1:104" ht="12.75" customHeight="1" x14ac:dyDescent="0.2">
      <c r="A153" s="414">
        <v>35</v>
      </c>
      <c r="B153" s="415" t="s">
        <v>747</v>
      </c>
      <c r="C153" s="416" t="s">
        <v>748</v>
      </c>
      <c r="D153" s="417" t="s">
        <v>174</v>
      </c>
      <c r="E153" s="418">
        <v>1</v>
      </c>
      <c r="F153" s="418"/>
      <c r="G153" s="443">
        <f>E153*F153</f>
        <v>0</v>
      </c>
      <c r="M153" s="424" t="s">
        <v>693</v>
      </c>
      <c r="O153" s="246"/>
    </row>
    <row r="154" spans="1:104" ht="12.75" customHeight="1" x14ac:dyDescent="0.2">
      <c r="A154" s="420"/>
      <c r="B154" s="421"/>
      <c r="C154" s="478" t="s">
        <v>718</v>
      </c>
      <c r="D154" s="478"/>
      <c r="E154" s="422">
        <v>0</v>
      </c>
      <c r="F154" s="423"/>
      <c r="G154" s="464"/>
      <c r="M154" s="424" t="s">
        <v>694</v>
      </c>
      <c r="O154" s="246"/>
    </row>
    <row r="155" spans="1:104" ht="12.75" customHeight="1" x14ac:dyDescent="0.2">
      <c r="A155" s="420"/>
      <c r="B155" s="421"/>
      <c r="C155" s="478" t="s">
        <v>951</v>
      </c>
      <c r="D155" s="478"/>
      <c r="E155" s="422">
        <v>1</v>
      </c>
      <c r="F155" s="423"/>
      <c r="G155" s="464"/>
      <c r="M155" s="424" t="s">
        <v>695</v>
      </c>
      <c r="O155" s="246"/>
    </row>
    <row r="156" spans="1:104" ht="12.75" customHeight="1" x14ac:dyDescent="0.2">
      <c r="A156" s="414">
        <v>36</v>
      </c>
      <c r="B156" s="415" t="s">
        <v>752</v>
      </c>
      <c r="C156" s="416" t="s">
        <v>753</v>
      </c>
      <c r="D156" s="417" t="s">
        <v>511</v>
      </c>
      <c r="E156" s="418">
        <v>2</v>
      </c>
      <c r="F156" s="418"/>
      <c r="G156" s="443">
        <f>E156*F156</f>
        <v>0</v>
      </c>
      <c r="M156" s="424" t="s">
        <v>696</v>
      </c>
      <c r="O156" s="246"/>
    </row>
    <row r="157" spans="1:104" ht="12.75" customHeight="1" x14ac:dyDescent="0.2">
      <c r="A157" s="414">
        <v>37</v>
      </c>
      <c r="B157" s="415" t="s">
        <v>754</v>
      </c>
      <c r="C157" s="416" t="s">
        <v>755</v>
      </c>
      <c r="D157" s="417" t="s">
        <v>511</v>
      </c>
      <c r="E157" s="418">
        <v>2</v>
      </c>
      <c r="F157" s="418"/>
      <c r="G157" s="443">
        <f>E157*F157</f>
        <v>0</v>
      </c>
      <c r="M157" s="424" t="s">
        <v>697</v>
      </c>
      <c r="O157" s="246"/>
    </row>
    <row r="158" spans="1:104" ht="12.75" customHeight="1" x14ac:dyDescent="0.2">
      <c r="A158" s="414">
        <v>38</v>
      </c>
      <c r="B158" s="415" t="s">
        <v>952</v>
      </c>
      <c r="C158" s="416" t="s">
        <v>953</v>
      </c>
      <c r="D158" s="417" t="s">
        <v>25</v>
      </c>
      <c r="E158" s="418">
        <v>331.7</v>
      </c>
      <c r="F158" s="418"/>
      <c r="G158" s="443">
        <f>E158*F158</f>
        <v>0</v>
      </c>
      <c r="M158" s="424" t="s">
        <v>698</v>
      </c>
      <c r="O158" s="246"/>
    </row>
    <row r="159" spans="1:104" ht="12.75" customHeight="1" x14ac:dyDescent="0.2">
      <c r="A159" s="420"/>
      <c r="B159" s="421"/>
      <c r="C159" s="478" t="s">
        <v>954</v>
      </c>
      <c r="D159" s="478"/>
      <c r="E159" s="422">
        <v>256.7</v>
      </c>
      <c r="F159" s="423"/>
      <c r="G159" s="464"/>
      <c r="M159" s="424" t="s">
        <v>609</v>
      </c>
      <c r="O159" s="246"/>
    </row>
    <row r="160" spans="1:104" x14ac:dyDescent="0.2">
      <c r="A160" s="420"/>
      <c r="B160" s="421"/>
      <c r="C160" s="478" t="s">
        <v>955</v>
      </c>
      <c r="D160" s="478"/>
      <c r="E160" s="422">
        <v>75</v>
      </c>
      <c r="F160" s="423"/>
      <c r="G160" s="464"/>
      <c r="O160" s="246">
        <v>2</v>
      </c>
      <c r="AA160" s="238">
        <v>1</v>
      </c>
      <c r="AB160" s="238">
        <v>1</v>
      </c>
      <c r="AC160" s="238">
        <v>1</v>
      </c>
      <c r="AZ160" s="238">
        <v>1</v>
      </c>
      <c r="BA160" s="238">
        <f>IF(AZ160=1,G160,0)</f>
        <v>0</v>
      </c>
      <c r="BB160" s="238">
        <f>IF(AZ160=2,G160,0)</f>
        <v>0</v>
      </c>
      <c r="BC160" s="238">
        <f>IF(AZ160=3,G160,0)</f>
        <v>0</v>
      </c>
      <c r="BD160" s="238">
        <f>IF(AZ160=4,G160,0)</f>
        <v>0</v>
      </c>
      <c r="BE160" s="238">
        <f>IF(AZ160=5,G160,0)</f>
        <v>0</v>
      </c>
      <c r="CA160" s="246">
        <v>1</v>
      </c>
      <c r="CB160" s="246">
        <v>1</v>
      </c>
      <c r="CZ160" s="238">
        <v>1.1E-4</v>
      </c>
    </row>
    <row r="161" spans="1:104" ht="12.75" customHeight="1" x14ac:dyDescent="0.2">
      <c r="A161" s="414">
        <v>39</v>
      </c>
      <c r="B161" s="415" t="s">
        <v>757</v>
      </c>
      <c r="C161" s="416" t="s">
        <v>758</v>
      </c>
      <c r="D161" s="417" t="s">
        <v>174</v>
      </c>
      <c r="E161" s="418">
        <v>13</v>
      </c>
      <c r="F161" s="418"/>
      <c r="G161" s="443">
        <f>E161*F161</f>
        <v>0</v>
      </c>
      <c r="M161" s="424" t="s">
        <v>701</v>
      </c>
      <c r="O161" s="246"/>
    </row>
    <row r="162" spans="1:104" ht="12.75" customHeight="1" x14ac:dyDescent="0.2">
      <c r="A162" s="420"/>
      <c r="B162" s="421"/>
      <c r="C162" s="478" t="s">
        <v>956</v>
      </c>
      <c r="D162" s="478"/>
      <c r="E162" s="422">
        <v>10</v>
      </c>
      <c r="F162" s="423"/>
      <c r="G162" s="464"/>
      <c r="M162" s="424" t="s">
        <v>702</v>
      </c>
      <c r="O162" s="246"/>
    </row>
    <row r="163" spans="1:104" ht="12.75" customHeight="1" x14ac:dyDescent="0.2">
      <c r="A163" s="420"/>
      <c r="B163" s="421"/>
      <c r="C163" s="478" t="s">
        <v>957</v>
      </c>
      <c r="D163" s="478"/>
      <c r="E163" s="422">
        <v>3</v>
      </c>
      <c r="F163" s="423"/>
      <c r="G163" s="464"/>
      <c r="M163" s="424" t="s">
        <v>703</v>
      </c>
      <c r="O163" s="246"/>
    </row>
    <row r="164" spans="1:104" ht="12.75" customHeight="1" x14ac:dyDescent="0.2">
      <c r="A164" s="414">
        <v>40</v>
      </c>
      <c r="B164" s="415" t="s">
        <v>958</v>
      </c>
      <c r="C164" s="416" t="s">
        <v>959</v>
      </c>
      <c r="D164" s="417" t="s">
        <v>84</v>
      </c>
      <c r="E164" s="418">
        <v>1</v>
      </c>
      <c r="F164" s="418"/>
      <c r="G164" s="443">
        <f>E164*F164</f>
        <v>0</v>
      </c>
      <c r="M164" s="424" t="s">
        <v>704</v>
      </c>
      <c r="O164" s="246"/>
    </row>
    <row r="165" spans="1:104" x14ac:dyDescent="0.2">
      <c r="A165" s="414">
        <v>41</v>
      </c>
      <c r="B165" s="415" t="s">
        <v>960</v>
      </c>
      <c r="C165" s="416" t="s">
        <v>961</v>
      </c>
      <c r="D165" s="417" t="s">
        <v>84</v>
      </c>
      <c r="E165" s="418">
        <v>1</v>
      </c>
      <c r="F165" s="418"/>
      <c r="G165" s="443">
        <f>E165*F165</f>
        <v>0</v>
      </c>
      <c r="O165" s="246">
        <v>2</v>
      </c>
      <c r="AA165" s="238">
        <v>1</v>
      </c>
      <c r="AB165" s="238">
        <v>1</v>
      </c>
      <c r="AC165" s="238">
        <v>1</v>
      </c>
      <c r="AZ165" s="238">
        <v>1</v>
      </c>
      <c r="BA165" s="238">
        <f>IF(AZ165=1,G165,0)</f>
        <v>0</v>
      </c>
      <c r="BB165" s="238">
        <f>IF(AZ165=2,G165,0)</f>
        <v>0</v>
      </c>
      <c r="BC165" s="238">
        <f>IF(AZ165=3,G165,0)</f>
        <v>0</v>
      </c>
      <c r="BD165" s="238">
        <f>IF(AZ165=4,G165,0)</f>
        <v>0</v>
      </c>
      <c r="BE165" s="238">
        <f>IF(AZ165=5,G165,0)</f>
        <v>0</v>
      </c>
      <c r="CA165" s="246">
        <v>1</v>
      </c>
      <c r="CB165" s="246">
        <v>1</v>
      </c>
      <c r="CZ165" s="238">
        <v>1.6000000000000001E-4</v>
      </c>
    </row>
    <row r="166" spans="1:104" ht="12.75" customHeight="1" x14ac:dyDescent="0.2">
      <c r="A166" s="414">
        <v>42</v>
      </c>
      <c r="B166" s="415" t="s">
        <v>761</v>
      </c>
      <c r="C166" s="416" t="s">
        <v>762</v>
      </c>
      <c r="D166" s="417" t="s">
        <v>25</v>
      </c>
      <c r="E166" s="418">
        <v>251</v>
      </c>
      <c r="F166" s="418"/>
      <c r="G166" s="443">
        <f>E166*F166</f>
        <v>0</v>
      </c>
      <c r="M166" s="424" t="s">
        <v>707</v>
      </c>
      <c r="O166" s="246"/>
    </row>
    <row r="167" spans="1:104" ht="23.25" customHeight="1" x14ac:dyDescent="0.2">
      <c r="A167" s="414">
        <v>43</v>
      </c>
      <c r="B167" s="415" t="s">
        <v>765</v>
      </c>
      <c r="C167" s="416" t="s">
        <v>766</v>
      </c>
      <c r="D167" s="417" t="s">
        <v>174</v>
      </c>
      <c r="E167" s="418">
        <v>1</v>
      </c>
      <c r="F167" s="418"/>
      <c r="G167" s="443">
        <f>E167*F167</f>
        <v>0</v>
      </c>
      <c r="M167" s="424" t="s">
        <v>708</v>
      </c>
      <c r="O167" s="246"/>
    </row>
    <row r="168" spans="1:104" ht="12.75" customHeight="1" x14ac:dyDescent="0.2">
      <c r="A168" s="420"/>
      <c r="B168" s="421"/>
      <c r="C168" s="478" t="s">
        <v>962</v>
      </c>
      <c r="D168" s="478"/>
      <c r="E168" s="422">
        <v>1</v>
      </c>
      <c r="F168" s="423"/>
      <c r="G168" s="464"/>
      <c r="M168" s="424" t="s">
        <v>709</v>
      </c>
      <c r="O168" s="246"/>
    </row>
    <row r="169" spans="1:104" ht="22.5" x14ac:dyDescent="0.2">
      <c r="A169" s="414">
        <v>44</v>
      </c>
      <c r="B169" s="415" t="s">
        <v>768</v>
      </c>
      <c r="C169" s="416" t="s">
        <v>769</v>
      </c>
      <c r="D169" s="417" t="s">
        <v>174</v>
      </c>
      <c r="E169" s="418">
        <v>1</v>
      </c>
      <c r="F169" s="418"/>
      <c r="G169" s="443">
        <f>E169*F169</f>
        <v>0</v>
      </c>
      <c r="O169" s="246">
        <v>2</v>
      </c>
      <c r="AA169" s="238">
        <v>1</v>
      </c>
      <c r="AB169" s="238">
        <v>1</v>
      </c>
      <c r="AC169" s="238">
        <v>1</v>
      </c>
      <c r="AZ169" s="238">
        <v>1</v>
      </c>
      <c r="BA169" s="238">
        <f>IF(AZ169=1,G169,0)</f>
        <v>0</v>
      </c>
      <c r="BB169" s="238">
        <f>IF(AZ169=2,G169,0)</f>
        <v>0</v>
      </c>
      <c r="BC169" s="238">
        <f>IF(AZ169=3,G169,0)</f>
        <v>0</v>
      </c>
      <c r="BD169" s="238">
        <f>IF(AZ169=4,G169,0)</f>
        <v>0</v>
      </c>
      <c r="BE169" s="238">
        <f>IF(AZ169=5,G169,0)</f>
        <v>0</v>
      </c>
      <c r="CA169" s="246">
        <v>1</v>
      </c>
      <c r="CB169" s="246">
        <v>1</v>
      </c>
      <c r="CZ169" s="238">
        <v>1.0000000000000001E-5</v>
      </c>
    </row>
    <row r="170" spans="1:104" ht="12.75" customHeight="1" x14ac:dyDescent="0.2">
      <c r="A170" s="420"/>
      <c r="B170" s="421"/>
      <c r="C170" s="478" t="s">
        <v>963</v>
      </c>
      <c r="D170" s="478"/>
      <c r="E170" s="422">
        <v>1</v>
      </c>
      <c r="F170" s="423"/>
      <c r="G170" s="464"/>
      <c r="M170" s="424" t="s">
        <v>712</v>
      </c>
      <c r="O170" s="246"/>
    </row>
    <row r="171" spans="1:104" ht="12.75" customHeight="1" x14ac:dyDescent="0.2">
      <c r="A171" s="420"/>
      <c r="B171" s="421"/>
      <c r="C171" s="472"/>
      <c r="D171" s="472"/>
      <c r="E171" s="473"/>
      <c r="F171" s="423"/>
      <c r="G171" s="464"/>
      <c r="M171" s="424"/>
      <c r="O171" s="246"/>
    </row>
    <row r="172" spans="1:104" ht="21.75" customHeight="1" x14ac:dyDescent="0.2">
      <c r="A172" s="414">
        <v>45</v>
      </c>
      <c r="B172" s="415" t="s">
        <v>772</v>
      </c>
      <c r="C172" s="416" t="s">
        <v>964</v>
      </c>
      <c r="D172" s="417" t="s">
        <v>174</v>
      </c>
      <c r="E172" s="418">
        <v>1</v>
      </c>
      <c r="F172" s="418"/>
      <c r="G172" s="443">
        <f>E172*F172</f>
        <v>0</v>
      </c>
      <c r="M172" s="424" t="s">
        <v>713</v>
      </c>
      <c r="O172" s="246"/>
    </row>
    <row r="173" spans="1:104" ht="12.75" customHeight="1" x14ac:dyDescent="0.2">
      <c r="A173" s="420"/>
      <c r="B173" s="421"/>
      <c r="C173" s="478" t="s">
        <v>965</v>
      </c>
      <c r="D173" s="478"/>
      <c r="E173" s="422">
        <v>1</v>
      </c>
      <c r="F173" s="423"/>
      <c r="G173" s="464"/>
      <c r="M173" s="424" t="s">
        <v>714</v>
      </c>
      <c r="O173" s="246"/>
    </row>
    <row r="174" spans="1:104" ht="23.25" customHeight="1" x14ac:dyDescent="0.2">
      <c r="A174" s="414">
        <v>46</v>
      </c>
      <c r="B174" s="415" t="s">
        <v>966</v>
      </c>
      <c r="C174" s="416" t="s">
        <v>967</v>
      </c>
      <c r="D174" s="417" t="s">
        <v>174</v>
      </c>
      <c r="E174" s="418">
        <v>1</v>
      </c>
      <c r="F174" s="418"/>
      <c r="G174" s="443">
        <f>E174*F174</f>
        <v>0</v>
      </c>
      <c r="M174" s="424" t="s">
        <v>715</v>
      </c>
      <c r="O174" s="246"/>
    </row>
    <row r="175" spans="1:104" ht="12.75" customHeight="1" x14ac:dyDescent="0.2">
      <c r="A175" s="420"/>
      <c r="B175" s="421"/>
      <c r="C175" s="478" t="s">
        <v>968</v>
      </c>
      <c r="D175" s="478"/>
      <c r="E175" s="422">
        <v>0</v>
      </c>
      <c r="F175" s="423"/>
      <c r="G175" s="464"/>
      <c r="M175" s="424" t="s">
        <v>716</v>
      </c>
      <c r="O175" s="246"/>
    </row>
    <row r="176" spans="1:104" ht="12.75" customHeight="1" x14ac:dyDescent="0.2">
      <c r="A176" s="420"/>
      <c r="B176" s="421"/>
      <c r="C176" s="478" t="s">
        <v>969</v>
      </c>
      <c r="D176" s="478"/>
      <c r="E176" s="422">
        <v>1</v>
      </c>
      <c r="F176" s="423"/>
      <c r="G176" s="464"/>
      <c r="M176" s="424" t="s">
        <v>717</v>
      </c>
      <c r="O176" s="246"/>
    </row>
    <row r="177" spans="1:15" ht="12.75" customHeight="1" x14ac:dyDescent="0.2">
      <c r="A177" s="414">
        <v>47</v>
      </c>
      <c r="B177" s="415" t="s">
        <v>773</v>
      </c>
      <c r="C177" s="416" t="s">
        <v>774</v>
      </c>
      <c r="D177" s="417" t="s">
        <v>25</v>
      </c>
      <c r="E177" s="418">
        <v>15.7325</v>
      </c>
      <c r="F177" s="418"/>
      <c r="G177" s="443">
        <f>E177*F177</f>
        <v>0</v>
      </c>
      <c r="M177" s="424" t="s">
        <v>609</v>
      </c>
      <c r="O177" s="246"/>
    </row>
    <row r="178" spans="1:15" ht="12.75" customHeight="1" x14ac:dyDescent="0.2">
      <c r="A178" s="420"/>
      <c r="B178" s="421"/>
      <c r="C178" s="478" t="s">
        <v>970</v>
      </c>
      <c r="D178" s="478"/>
      <c r="E178" s="422">
        <v>15.7325</v>
      </c>
      <c r="F178" s="423"/>
      <c r="G178" s="464"/>
      <c r="M178" s="424" t="s">
        <v>681</v>
      </c>
      <c r="O178" s="246"/>
    </row>
    <row r="179" spans="1:15" ht="12.75" customHeight="1" x14ac:dyDescent="0.2">
      <c r="A179" s="414">
        <v>48</v>
      </c>
      <c r="B179" s="415" t="s">
        <v>775</v>
      </c>
      <c r="C179" s="416" t="s">
        <v>776</v>
      </c>
      <c r="D179" s="417" t="s">
        <v>25</v>
      </c>
      <c r="E179" s="418">
        <v>28.115500000000001</v>
      </c>
      <c r="F179" s="418"/>
      <c r="G179" s="443">
        <f>E179*F179</f>
        <v>0</v>
      </c>
      <c r="M179" s="424" t="s">
        <v>718</v>
      </c>
      <c r="O179" s="246"/>
    </row>
    <row r="180" spans="1:15" ht="12.75" customHeight="1" x14ac:dyDescent="0.2">
      <c r="A180" s="420"/>
      <c r="B180" s="421"/>
      <c r="C180" s="478" t="s">
        <v>971</v>
      </c>
      <c r="D180" s="478"/>
      <c r="E180" s="422">
        <v>28.115500000000001</v>
      </c>
      <c r="F180" s="423"/>
      <c r="G180" s="464"/>
      <c r="M180" s="424" t="s">
        <v>719</v>
      </c>
      <c r="O180" s="246"/>
    </row>
    <row r="181" spans="1:15" ht="12.75" customHeight="1" x14ac:dyDescent="0.2">
      <c r="A181" s="414">
        <v>49</v>
      </c>
      <c r="B181" s="415" t="s">
        <v>777</v>
      </c>
      <c r="C181" s="416" t="s">
        <v>778</v>
      </c>
      <c r="D181" s="417" t="s">
        <v>25</v>
      </c>
      <c r="E181" s="418">
        <v>51.968000000000004</v>
      </c>
      <c r="F181" s="418"/>
      <c r="G181" s="443">
        <f>E181*F181</f>
        <v>0</v>
      </c>
      <c r="M181" s="424" t="s">
        <v>720</v>
      </c>
      <c r="O181" s="246"/>
    </row>
    <row r="182" spans="1:15" ht="12.75" customHeight="1" x14ac:dyDescent="0.2">
      <c r="A182" s="420"/>
      <c r="B182" s="421"/>
      <c r="C182" s="478" t="s">
        <v>972</v>
      </c>
      <c r="D182" s="478"/>
      <c r="E182" s="422">
        <v>51.968000000000004</v>
      </c>
      <c r="F182" s="423"/>
      <c r="G182" s="464"/>
      <c r="M182" s="424" t="s">
        <v>721</v>
      </c>
      <c r="O182" s="246"/>
    </row>
    <row r="183" spans="1:15" ht="12.75" customHeight="1" x14ac:dyDescent="0.2">
      <c r="A183" s="414">
        <v>50</v>
      </c>
      <c r="B183" s="415" t="s">
        <v>779</v>
      </c>
      <c r="C183" s="416" t="s">
        <v>780</v>
      </c>
      <c r="D183" s="417" t="s">
        <v>25</v>
      </c>
      <c r="E183" s="418">
        <v>43.137500000000003</v>
      </c>
      <c r="F183" s="418"/>
      <c r="G183" s="443">
        <f>E183*F183</f>
        <v>0</v>
      </c>
      <c r="M183" s="424" t="s">
        <v>609</v>
      </c>
      <c r="O183" s="246"/>
    </row>
    <row r="184" spans="1:15" ht="12.75" customHeight="1" x14ac:dyDescent="0.2">
      <c r="A184" s="420"/>
      <c r="B184" s="421"/>
      <c r="C184" s="478" t="s">
        <v>973</v>
      </c>
      <c r="D184" s="478"/>
      <c r="E184" s="422">
        <v>43.137500000000003</v>
      </c>
      <c r="F184" s="423"/>
      <c r="G184" s="464"/>
      <c r="M184" s="424" t="s">
        <v>722</v>
      </c>
      <c r="O184" s="246"/>
    </row>
    <row r="185" spans="1:15" ht="12.75" customHeight="1" x14ac:dyDescent="0.2">
      <c r="A185" s="414">
        <v>51</v>
      </c>
      <c r="B185" s="415" t="s">
        <v>781</v>
      </c>
      <c r="C185" s="416" t="s">
        <v>782</v>
      </c>
      <c r="D185" s="417" t="s">
        <v>25</v>
      </c>
      <c r="E185" s="418">
        <v>111.9545</v>
      </c>
      <c r="F185" s="418"/>
      <c r="G185" s="443">
        <f>E185*F185</f>
        <v>0</v>
      </c>
      <c r="M185" s="424" t="s">
        <v>723</v>
      </c>
      <c r="O185" s="246"/>
    </row>
    <row r="186" spans="1:15" ht="12.75" customHeight="1" x14ac:dyDescent="0.2">
      <c r="A186" s="420"/>
      <c r="B186" s="421"/>
      <c r="C186" s="478" t="s">
        <v>974</v>
      </c>
      <c r="D186" s="478"/>
      <c r="E186" s="422">
        <v>111.9545</v>
      </c>
      <c r="F186" s="423"/>
      <c r="G186" s="464"/>
      <c r="M186" s="424" t="s">
        <v>609</v>
      </c>
      <c r="O186" s="246"/>
    </row>
    <row r="187" spans="1:15" ht="12.75" customHeight="1" x14ac:dyDescent="0.2">
      <c r="A187" s="414">
        <v>52</v>
      </c>
      <c r="B187" s="415" t="s">
        <v>783</v>
      </c>
      <c r="C187" s="416" t="s">
        <v>784</v>
      </c>
      <c r="D187" s="417" t="s">
        <v>174</v>
      </c>
      <c r="E187" s="418">
        <v>26</v>
      </c>
      <c r="F187" s="418"/>
      <c r="G187" s="443">
        <f t="shared" ref="G187:G196" si="0">E187*F187</f>
        <v>0</v>
      </c>
      <c r="M187" s="424" t="s">
        <v>724</v>
      </c>
      <c r="O187" s="246"/>
    </row>
    <row r="188" spans="1:15" ht="12.75" customHeight="1" x14ac:dyDescent="0.2">
      <c r="A188" s="414">
        <v>53</v>
      </c>
      <c r="B188" s="415" t="s">
        <v>785</v>
      </c>
      <c r="C188" s="416" t="s">
        <v>786</v>
      </c>
      <c r="D188" s="417" t="s">
        <v>174</v>
      </c>
      <c r="E188" s="418">
        <v>1</v>
      </c>
      <c r="F188" s="418"/>
      <c r="G188" s="443">
        <f t="shared" si="0"/>
        <v>0</v>
      </c>
      <c r="M188" s="424" t="s">
        <v>725</v>
      </c>
      <c r="O188" s="246"/>
    </row>
    <row r="189" spans="1:15" ht="12.75" customHeight="1" x14ac:dyDescent="0.2">
      <c r="A189" s="414">
        <v>54</v>
      </c>
      <c r="B189" s="415" t="s">
        <v>787</v>
      </c>
      <c r="C189" s="416" t="s">
        <v>788</v>
      </c>
      <c r="D189" s="417" t="s">
        <v>174</v>
      </c>
      <c r="E189" s="418">
        <v>2</v>
      </c>
      <c r="F189" s="418"/>
      <c r="G189" s="443">
        <f t="shared" si="0"/>
        <v>0</v>
      </c>
      <c r="M189" s="424" t="s">
        <v>716</v>
      </c>
      <c r="O189" s="246"/>
    </row>
    <row r="190" spans="1:15" ht="12.75" customHeight="1" x14ac:dyDescent="0.2">
      <c r="A190" s="414">
        <v>55</v>
      </c>
      <c r="B190" s="415" t="s">
        <v>789</v>
      </c>
      <c r="C190" s="416" t="s">
        <v>790</v>
      </c>
      <c r="D190" s="417" t="s">
        <v>174</v>
      </c>
      <c r="E190" s="418">
        <v>1</v>
      </c>
      <c r="F190" s="418"/>
      <c r="G190" s="443">
        <f t="shared" si="0"/>
        <v>0</v>
      </c>
      <c r="M190" s="424" t="s">
        <v>609</v>
      </c>
      <c r="O190" s="246"/>
    </row>
    <row r="191" spans="1:15" ht="12.75" customHeight="1" x14ac:dyDescent="0.2">
      <c r="A191" s="414">
        <v>56</v>
      </c>
      <c r="B191" s="415" t="s">
        <v>791</v>
      </c>
      <c r="C191" s="416" t="s">
        <v>792</v>
      </c>
      <c r="D191" s="417" t="s">
        <v>174</v>
      </c>
      <c r="E191" s="418">
        <v>1</v>
      </c>
      <c r="F191" s="418"/>
      <c r="G191" s="443">
        <f t="shared" si="0"/>
        <v>0</v>
      </c>
      <c r="M191" s="424" t="s">
        <v>690</v>
      </c>
      <c r="O191" s="246"/>
    </row>
    <row r="192" spans="1:15" ht="12.75" customHeight="1" x14ac:dyDescent="0.2">
      <c r="A192" s="414">
        <v>57</v>
      </c>
      <c r="B192" s="415" t="s">
        <v>793</v>
      </c>
      <c r="C192" s="416" t="s">
        <v>794</v>
      </c>
      <c r="D192" s="417" t="s">
        <v>174</v>
      </c>
      <c r="E192" s="418">
        <v>2</v>
      </c>
      <c r="F192" s="418"/>
      <c r="G192" s="443">
        <f t="shared" si="0"/>
        <v>0</v>
      </c>
      <c r="M192" s="424" t="s">
        <v>722</v>
      </c>
      <c r="O192" s="246"/>
    </row>
    <row r="193" spans="1:104" ht="12.75" customHeight="1" x14ac:dyDescent="0.2">
      <c r="A193" s="414">
        <v>58</v>
      </c>
      <c r="B193" s="415" t="s">
        <v>975</v>
      </c>
      <c r="C193" s="416" t="s">
        <v>976</v>
      </c>
      <c r="D193" s="417" t="s">
        <v>174</v>
      </c>
      <c r="E193" s="418">
        <v>1</v>
      </c>
      <c r="F193" s="418"/>
      <c r="G193" s="443">
        <f t="shared" si="0"/>
        <v>0</v>
      </c>
      <c r="M193" s="424" t="s">
        <v>726</v>
      </c>
      <c r="O193" s="246"/>
    </row>
    <row r="194" spans="1:104" ht="12.75" customHeight="1" x14ac:dyDescent="0.2">
      <c r="A194" s="414">
        <v>59</v>
      </c>
      <c r="B194" s="415" t="s">
        <v>977</v>
      </c>
      <c r="C194" s="416" t="s">
        <v>978</v>
      </c>
      <c r="D194" s="417" t="s">
        <v>174</v>
      </c>
      <c r="E194" s="418">
        <v>5</v>
      </c>
      <c r="F194" s="418"/>
      <c r="G194" s="443">
        <f t="shared" si="0"/>
        <v>0</v>
      </c>
      <c r="M194" s="424" t="s">
        <v>721</v>
      </c>
      <c r="O194" s="246"/>
    </row>
    <row r="195" spans="1:104" ht="12.75" customHeight="1" x14ac:dyDescent="0.2">
      <c r="A195" s="414">
        <v>60</v>
      </c>
      <c r="B195" s="415" t="s">
        <v>979</v>
      </c>
      <c r="C195" s="416" t="s">
        <v>980</v>
      </c>
      <c r="D195" s="417" t="s">
        <v>174</v>
      </c>
      <c r="E195" s="418">
        <v>1</v>
      </c>
      <c r="F195" s="418"/>
      <c r="G195" s="443">
        <f t="shared" si="0"/>
        <v>0</v>
      </c>
      <c r="M195" s="424" t="s">
        <v>609</v>
      </c>
      <c r="O195" s="246"/>
    </row>
    <row r="196" spans="1:104" ht="12.75" customHeight="1" x14ac:dyDescent="0.2">
      <c r="A196" s="414">
        <v>61</v>
      </c>
      <c r="B196" s="415" t="s">
        <v>795</v>
      </c>
      <c r="C196" s="416" t="s">
        <v>796</v>
      </c>
      <c r="D196" s="417" t="s">
        <v>174</v>
      </c>
      <c r="E196" s="418">
        <v>8</v>
      </c>
      <c r="F196" s="418"/>
      <c r="G196" s="443">
        <f t="shared" si="0"/>
        <v>0</v>
      </c>
      <c r="M196" s="424" t="s">
        <v>727</v>
      </c>
      <c r="O196" s="246"/>
    </row>
    <row r="197" spans="1:104" ht="12.75" customHeight="1" x14ac:dyDescent="0.2">
      <c r="A197" s="420"/>
      <c r="B197" s="421"/>
      <c r="C197" s="478" t="s">
        <v>797</v>
      </c>
      <c r="D197" s="478"/>
      <c r="E197" s="422">
        <v>0</v>
      </c>
      <c r="F197" s="423"/>
      <c r="G197" s="464"/>
      <c r="M197" s="424" t="s">
        <v>728</v>
      </c>
      <c r="O197" s="246"/>
    </row>
    <row r="198" spans="1:104" ht="12.75" customHeight="1" x14ac:dyDescent="0.2">
      <c r="A198" s="420"/>
      <c r="B198" s="421"/>
      <c r="C198" s="478" t="s">
        <v>981</v>
      </c>
      <c r="D198" s="478"/>
      <c r="E198" s="422">
        <v>8</v>
      </c>
      <c r="F198" s="423"/>
      <c r="G198" s="464"/>
      <c r="M198" s="424" t="s">
        <v>729</v>
      </c>
      <c r="O198" s="246"/>
    </row>
    <row r="199" spans="1:104" ht="12.75" customHeight="1" x14ac:dyDescent="0.2">
      <c r="A199" s="414">
        <v>62</v>
      </c>
      <c r="B199" s="415" t="s">
        <v>798</v>
      </c>
      <c r="C199" s="416" t="s">
        <v>799</v>
      </c>
      <c r="D199" s="417" t="s">
        <v>174</v>
      </c>
      <c r="E199" s="418">
        <v>3</v>
      </c>
      <c r="F199" s="418"/>
      <c r="G199" s="443">
        <f>E199*F199</f>
        <v>0</v>
      </c>
      <c r="M199" s="424" t="s">
        <v>609</v>
      </c>
      <c r="O199" s="246"/>
    </row>
    <row r="200" spans="1:104" ht="12.75" customHeight="1" x14ac:dyDescent="0.2">
      <c r="A200" s="420"/>
      <c r="B200" s="421"/>
      <c r="C200" s="478" t="s">
        <v>800</v>
      </c>
      <c r="D200" s="478"/>
      <c r="E200" s="422">
        <v>0</v>
      </c>
      <c r="F200" s="423"/>
      <c r="G200" s="464"/>
      <c r="M200" s="424" t="s">
        <v>730</v>
      </c>
      <c r="O200" s="246"/>
    </row>
    <row r="201" spans="1:104" ht="12.75" customHeight="1" x14ac:dyDescent="0.2">
      <c r="A201" s="420"/>
      <c r="B201" s="421"/>
      <c r="C201" s="478" t="s">
        <v>982</v>
      </c>
      <c r="D201" s="478"/>
      <c r="E201" s="422">
        <v>3</v>
      </c>
      <c r="F201" s="423"/>
      <c r="G201" s="464"/>
      <c r="M201" s="424" t="s">
        <v>731</v>
      </c>
      <c r="O201" s="246"/>
    </row>
    <row r="202" spans="1:104" ht="12.75" customHeight="1" x14ac:dyDescent="0.2">
      <c r="A202" s="414">
        <v>63</v>
      </c>
      <c r="B202" s="415" t="s">
        <v>801</v>
      </c>
      <c r="C202" s="416" t="s">
        <v>983</v>
      </c>
      <c r="D202" s="417" t="s">
        <v>174</v>
      </c>
      <c r="E202" s="418">
        <v>2</v>
      </c>
      <c r="F202" s="418"/>
      <c r="G202" s="443">
        <f>E202*F202</f>
        <v>0</v>
      </c>
      <c r="M202" s="424" t="s">
        <v>732</v>
      </c>
      <c r="O202" s="246"/>
    </row>
    <row r="203" spans="1:104" ht="12.75" customHeight="1" x14ac:dyDescent="0.2">
      <c r="A203" s="414">
        <v>64</v>
      </c>
      <c r="B203" s="415" t="s">
        <v>802</v>
      </c>
      <c r="C203" s="416" t="s">
        <v>984</v>
      </c>
      <c r="D203" s="417" t="s">
        <v>174</v>
      </c>
      <c r="E203" s="418">
        <v>2</v>
      </c>
      <c r="F203" s="418"/>
      <c r="G203" s="443">
        <f>E203*F203</f>
        <v>0</v>
      </c>
      <c r="M203" s="424" t="s">
        <v>609</v>
      </c>
      <c r="O203" s="246"/>
    </row>
    <row r="204" spans="1:104" ht="22.5" x14ac:dyDescent="0.2">
      <c r="A204" s="414">
        <v>65</v>
      </c>
      <c r="B204" s="415" t="s">
        <v>985</v>
      </c>
      <c r="C204" s="416" t="s">
        <v>986</v>
      </c>
      <c r="D204" s="417" t="s">
        <v>84</v>
      </c>
      <c r="E204" s="418">
        <v>1</v>
      </c>
      <c r="F204" s="418"/>
      <c r="G204" s="443">
        <f>E204*F204</f>
        <v>0</v>
      </c>
      <c r="O204" s="246">
        <v>2</v>
      </c>
      <c r="AA204" s="238">
        <v>1</v>
      </c>
      <c r="AB204" s="238">
        <v>1</v>
      </c>
      <c r="AC204" s="238">
        <v>1</v>
      </c>
      <c r="AZ204" s="238">
        <v>1</v>
      </c>
      <c r="BA204" s="238">
        <f>IF(AZ204=1,G204,0)</f>
        <v>0</v>
      </c>
      <c r="BB204" s="238">
        <f>IF(AZ204=2,G204,0)</f>
        <v>0</v>
      </c>
      <c r="BC204" s="238">
        <f>IF(AZ204=3,G204,0)</f>
        <v>0</v>
      </c>
      <c r="BD204" s="238">
        <f>IF(AZ204=4,G204,0)</f>
        <v>0</v>
      </c>
      <c r="BE204" s="238">
        <f>IF(AZ204=5,G204,0)</f>
        <v>0</v>
      </c>
      <c r="CA204" s="246">
        <v>1</v>
      </c>
      <c r="CB204" s="246">
        <v>1</v>
      </c>
      <c r="CZ204" s="238">
        <v>3.0000000000000001E-5</v>
      </c>
    </row>
    <row r="205" spans="1:104" ht="12.75" customHeight="1" x14ac:dyDescent="0.2">
      <c r="A205" s="414"/>
      <c r="B205" s="415"/>
      <c r="C205" s="416" t="s">
        <v>987</v>
      </c>
      <c r="D205" s="417" t="s">
        <v>174</v>
      </c>
      <c r="E205" s="418">
        <v>1</v>
      </c>
      <c r="F205" s="418"/>
      <c r="G205" s="443"/>
      <c r="M205" s="424" t="s">
        <v>735</v>
      </c>
      <c r="O205" s="246"/>
    </row>
    <row r="206" spans="1:104" ht="12.75" customHeight="1" x14ac:dyDescent="0.2">
      <c r="A206" s="414"/>
      <c r="B206" s="415"/>
      <c r="C206" s="416" t="s">
        <v>803</v>
      </c>
      <c r="D206" s="417" t="s">
        <v>174</v>
      </c>
      <c r="E206" s="418">
        <v>23</v>
      </c>
      <c r="F206" s="418"/>
      <c r="G206" s="443"/>
      <c r="M206" s="424" t="s">
        <v>736</v>
      </c>
      <c r="O206" s="246"/>
    </row>
    <row r="207" spans="1:104" ht="12.75" customHeight="1" x14ac:dyDescent="0.2">
      <c r="A207" s="414"/>
      <c r="B207" s="415"/>
      <c r="C207" s="416" t="s">
        <v>804</v>
      </c>
      <c r="D207" s="417" t="s">
        <v>174</v>
      </c>
      <c r="E207" s="418">
        <v>21</v>
      </c>
      <c r="F207" s="418"/>
      <c r="G207" s="443"/>
      <c r="M207" s="424" t="s">
        <v>737</v>
      </c>
      <c r="O207" s="246"/>
    </row>
    <row r="208" spans="1:104" ht="12.75" customHeight="1" x14ac:dyDescent="0.2">
      <c r="A208" s="414"/>
      <c r="B208" s="415"/>
      <c r="C208" s="416" t="s">
        <v>805</v>
      </c>
      <c r="D208" s="417" t="s">
        <v>174</v>
      </c>
      <c r="E208" s="418">
        <v>12</v>
      </c>
      <c r="F208" s="418"/>
      <c r="G208" s="443"/>
      <c r="M208" s="424" t="s">
        <v>609</v>
      </c>
      <c r="O208" s="246"/>
    </row>
    <row r="209" spans="1:104" ht="12.75" customHeight="1" x14ac:dyDescent="0.2">
      <c r="A209" s="414"/>
      <c r="B209" s="415"/>
      <c r="C209" s="416" t="s">
        <v>806</v>
      </c>
      <c r="D209" s="417" t="s">
        <v>174</v>
      </c>
      <c r="E209" s="418">
        <v>152</v>
      </c>
      <c r="F209" s="418"/>
      <c r="G209" s="443"/>
      <c r="M209" s="424" t="s">
        <v>738</v>
      </c>
      <c r="O209" s="246"/>
    </row>
    <row r="210" spans="1:104" ht="12.75" customHeight="1" x14ac:dyDescent="0.2">
      <c r="A210" s="414"/>
      <c r="B210" s="415"/>
      <c r="C210" s="416" t="s">
        <v>807</v>
      </c>
      <c r="D210" s="417" t="s">
        <v>174</v>
      </c>
      <c r="E210" s="418">
        <v>12</v>
      </c>
      <c r="F210" s="418"/>
      <c r="G210" s="443"/>
      <c r="M210" s="424" t="s">
        <v>739</v>
      </c>
      <c r="O210" s="246"/>
    </row>
    <row r="211" spans="1:104" ht="12.75" customHeight="1" x14ac:dyDescent="0.2">
      <c r="A211" s="414"/>
      <c r="B211" s="415"/>
      <c r="C211" s="416" t="s">
        <v>808</v>
      </c>
      <c r="D211" s="417" t="s">
        <v>174</v>
      </c>
      <c r="E211" s="418">
        <v>24</v>
      </c>
      <c r="F211" s="418"/>
      <c r="G211" s="443"/>
      <c r="M211" s="424" t="s">
        <v>740</v>
      </c>
      <c r="O211" s="246"/>
    </row>
    <row r="212" spans="1:104" ht="12.75" customHeight="1" x14ac:dyDescent="0.2">
      <c r="A212" s="414"/>
      <c r="B212" s="415"/>
      <c r="C212" s="416" t="s">
        <v>809</v>
      </c>
      <c r="D212" s="417" t="s">
        <v>174</v>
      </c>
      <c r="E212" s="418">
        <v>3</v>
      </c>
      <c r="F212" s="418"/>
      <c r="G212" s="443"/>
      <c r="M212" s="424" t="s">
        <v>609</v>
      </c>
      <c r="O212" s="246"/>
    </row>
    <row r="213" spans="1:104" ht="12.75" customHeight="1" x14ac:dyDescent="0.2">
      <c r="A213" s="414"/>
      <c r="B213" s="415"/>
      <c r="C213" s="416" t="s">
        <v>810</v>
      </c>
      <c r="D213" s="417" t="s">
        <v>23</v>
      </c>
      <c r="E213" s="418">
        <v>80</v>
      </c>
      <c r="F213" s="418"/>
      <c r="G213" s="443"/>
      <c r="M213" s="424" t="s">
        <v>741</v>
      </c>
      <c r="O213" s="246"/>
    </row>
    <row r="214" spans="1:104" ht="12.75" customHeight="1" x14ac:dyDescent="0.2">
      <c r="A214" s="414"/>
      <c r="B214" s="415"/>
      <c r="C214" s="416" t="s">
        <v>811</v>
      </c>
      <c r="D214" s="417" t="s">
        <v>23</v>
      </c>
      <c r="E214" s="418">
        <v>40</v>
      </c>
      <c r="F214" s="418"/>
      <c r="G214" s="443"/>
      <c r="M214" s="424" t="s">
        <v>742</v>
      </c>
      <c r="O214" s="246"/>
    </row>
    <row r="215" spans="1:104" ht="12.75" customHeight="1" x14ac:dyDescent="0.2">
      <c r="A215" s="414">
        <v>66</v>
      </c>
      <c r="B215" s="415" t="s">
        <v>988</v>
      </c>
      <c r="C215" s="416" t="s">
        <v>989</v>
      </c>
      <c r="D215" s="417" t="s">
        <v>174</v>
      </c>
      <c r="E215" s="418">
        <v>1</v>
      </c>
      <c r="F215" s="418"/>
      <c r="G215" s="443">
        <f>E215*F215</f>
        <v>0</v>
      </c>
      <c r="M215" s="424" t="s">
        <v>743</v>
      </c>
      <c r="O215" s="246"/>
    </row>
    <row r="216" spans="1:104" ht="12.75" customHeight="1" x14ac:dyDescent="0.2">
      <c r="A216" s="414"/>
      <c r="B216" s="415"/>
      <c r="C216" s="416" t="s">
        <v>813</v>
      </c>
      <c r="D216" s="417" t="s">
        <v>174</v>
      </c>
      <c r="E216" s="418">
        <v>1</v>
      </c>
      <c r="F216" s="418"/>
      <c r="G216" s="443"/>
      <c r="M216" s="424" t="s">
        <v>609</v>
      </c>
      <c r="O216" s="246"/>
    </row>
    <row r="217" spans="1:104" ht="12.75" customHeight="1" x14ac:dyDescent="0.2">
      <c r="A217" s="414"/>
      <c r="B217" s="415"/>
      <c r="C217" s="416" t="s">
        <v>814</v>
      </c>
      <c r="D217" s="417" t="s">
        <v>174</v>
      </c>
      <c r="E217" s="418">
        <v>1</v>
      </c>
      <c r="F217" s="418"/>
      <c r="G217" s="443"/>
      <c r="M217" s="424" t="s">
        <v>744</v>
      </c>
      <c r="O217" s="246"/>
    </row>
    <row r="218" spans="1:104" ht="12.75" customHeight="1" x14ac:dyDescent="0.2">
      <c r="A218" s="414"/>
      <c r="B218" s="415"/>
      <c r="C218" s="416" t="s">
        <v>990</v>
      </c>
      <c r="D218" s="417" t="s">
        <v>174</v>
      </c>
      <c r="E218" s="418">
        <v>1</v>
      </c>
      <c r="F218" s="418"/>
      <c r="G218" s="443"/>
      <c r="M218" s="424" t="s">
        <v>745</v>
      </c>
      <c r="O218" s="246"/>
    </row>
    <row r="219" spans="1:104" ht="12.75" customHeight="1" x14ac:dyDescent="0.2">
      <c r="A219" s="414"/>
      <c r="B219" s="415"/>
      <c r="C219" s="416" t="s">
        <v>991</v>
      </c>
      <c r="D219" s="417" t="s">
        <v>174</v>
      </c>
      <c r="E219" s="418">
        <v>1</v>
      </c>
      <c r="F219" s="418"/>
      <c r="G219" s="443"/>
      <c r="I219" s="446"/>
      <c r="M219" s="424" t="s">
        <v>609</v>
      </c>
      <c r="O219" s="246"/>
    </row>
    <row r="220" spans="1:104" x14ac:dyDescent="0.2">
      <c r="A220" s="414"/>
      <c r="B220" s="415"/>
      <c r="C220" s="416" t="s">
        <v>992</v>
      </c>
      <c r="D220" s="417" t="s">
        <v>174</v>
      </c>
      <c r="E220" s="418">
        <v>2</v>
      </c>
      <c r="F220" s="418"/>
      <c r="G220" s="443"/>
      <c r="O220" s="246">
        <v>2</v>
      </c>
      <c r="AA220" s="238">
        <v>1</v>
      </c>
      <c r="AB220" s="238">
        <v>1</v>
      </c>
      <c r="AC220" s="238">
        <v>1</v>
      </c>
      <c r="AZ220" s="238">
        <v>1</v>
      </c>
      <c r="BA220" s="238">
        <f>IF(AZ220=1,G220,0)</f>
        <v>0</v>
      </c>
      <c r="BB220" s="238">
        <f>IF(AZ220=2,G220,0)</f>
        <v>0</v>
      </c>
      <c r="BC220" s="238">
        <f>IF(AZ220=3,G220,0)</f>
        <v>0</v>
      </c>
      <c r="BD220" s="238">
        <f>IF(AZ220=4,G220,0)</f>
        <v>0</v>
      </c>
      <c r="BE220" s="238">
        <f>IF(AZ220=5,G220,0)</f>
        <v>0</v>
      </c>
      <c r="CA220" s="246">
        <v>1</v>
      </c>
      <c r="CB220" s="246">
        <v>1</v>
      </c>
      <c r="CZ220" s="238">
        <v>2.0000000000000002E-5</v>
      </c>
    </row>
    <row r="221" spans="1:104" ht="12.75" customHeight="1" x14ac:dyDescent="0.2">
      <c r="A221" s="414">
        <v>67</v>
      </c>
      <c r="B221" s="415" t="s">
        <v>812</v>
      </c>
      <c r="C221" s="416" t="s">
        <v>993</v>
      </c>
      <c r="D221" s="417" t="s">
        <v>174</v>
      </c>
      <c r="E221" s="418">
        <v>1</v>
      </c>
      <c r="F221" s="418"/>
      <c r="G221" s="443">
        <f>E221*F221</f>
        <v>0</v>
      </c>
      <c r="M221" s="424" t="s">
        <v>713</v>
      </c>
      <c r="O221" s="246"/>
    </row>
    <row r="222" spans="1:104" ht="12.75" customHeight="1" x14ac:dyDescent="0.2">
      <c r="A222" s="414"/>
      <c r="B222" s="415"/>
      <c r="C222" s="416" t="s">
        <v>813</v>
      </c>
      <c r="D222" s="417" t="s">
        <v>174</v>
      </c>
      <c r="E222" s="418">
        <v>1</v>
      </c>
      <c r="F222" s="418"/>
      <c r="G222" s="443"/>
      <c r="M222" s="424" t="s">
        <v>746</v>
      </c>
      <c r="O222" s="246"/>
    </row>
    <row r="223" spans="1:104" x14ac:dyDescent="0.2">
      <c r="A223" s="414"/>
      <c r="B223" s="415"/>
      <c r="C223" s="416" t="s">
        <v>814</v>
      </c>
      <c r="D223" s="417" t="s">
        <v>174</v>
      </c>
      <c r="E223" s="418">
        <v>1</v>
      </c>
      <c r="F223" s="418"/>
      <c r="G223" s="443"/>
      <c r="O223" s="246">
        <v>2</v>
      </c>
      <c r="AA223" s="238">
        <v>1</v>
      </c>
      <c r="AB223" s="238">
        <v>1</v>
      </c>
      <c r="AC223" s="238">
        <v>1</v>
      </c>
      <c r="AZ223" s="238">
        <v>1</v>
      </c>
      <c r="BA223" s="238">
        <f>IF(AZ223=1,G223,0)</f>
        <v>0</v>
      </c>
      <c r="BB223" s="238">
        <f>IF(AZ223=2,G223,0)</f>
        <v>0</v>
      </c>
      <c r="BC223" s="238">
        <f>IF(AZ223=3,G223,0)</f>
        <v>0</v>
      </c>
      <c r="BD223" s="238">
        <f>IF(AZ223=4,G223,0)</f>
        <v>0</v>
      </c>
      <c r="BE223" s="238">
        <f>IF(AZ223=5,G223,0)</f>
        <v>0</v>
      </c>
      <c r="CA223" s="246">
        <v>1</v>
      </c>
      <c r="CB223" s="246">
        <v>1</v>
      </c>
      <c r="CZ223" s="238">
        <v>3.0000000000000001E-5</v>
      </c>
    </row>
    <row r="224" spans="1:104" ht="12.75" customHeight="1" x14ac:dyDescent="0.2">
      <c r="A224" s="414"/>
      <c r="B224" s="415"/>
      <c r="C224" s="416" t="s">
        <v>815</v>
      </c>
      <c r="D224" s="417" t="s">
        <v>174</v>
      </c>
      <c r="E224" s="418">
        <v>1</v>
      </c>
      <c r="F224" s="418"/>
      <c r="G224" s="443"/>
      <c r="M224" s="424" t="s">
        <v>718</v>
      </c>
      <c r="O224" s="246"/>
    </row>
    <row r="225" spans="1:104" ht="12.75" customHeight="1" x14ac:dyDescent="0.2">
      <c r="A225" s="414"/>
      <c r="B225" s="415"/>
      <c r="C225" s="416" t="s">
        <v>816</v>
      </c>
      <c r="D225" s="417" t="s">
        <v>174</v>
      </c>
      <c r="E225" s="418">
        <v>1</v>
      </c>
      <c r="F225" s="418"/>
      <c r="G225" s="443"/>
      <c r="M225" s="424" t="s">
        <v>749</v>
      </c>
      <c r="O225" s="246"/>
    </row>
    <row r="226" spans="1:104" ht="12.75" customHeight="1" x14ac:dyDescent="0.2">
      <c r="A226" s="414"/>
      <c r="B226" s="415"/>
      <c r="C226" s="416" t="s">
        <v>817</v>
      </c>
      <c r="D226" s="417" t="s">
        <v>174</v>
      </c>
      <c r="E226" s="418">
        <v>1</v>
      </c>
      <c r="F226" s="418"/>
      <c r="G226" s="443"/>
      <c r="M226" s="424" t="s">
        <v>722</v>
      </c>
      <c r="O226" s="246"/>
    </row>
    <row r="227" spans="1:104" ht="12.75" customHeight="1" x14ac:dyDescent="0.2">
      <c r="A227" s="414"/>
      <c r="B227" s="415"/>
      <c r="C227" s="416" t="s">
        <v>818</v>
      </c>
      <c r="D227" s="417" t="s">
        <v>174</v>
      </c>
      <c r="E227" s="418">
        <v>2</v>
      </c>
      <c r="F227" s="418"/>
      <c r="G227" s="443"/>
      <c r="M227" s="424" t="s">
        <v>750</v>
      </c>
      <c r="O227" s="246"/>
    </row>
    <row r="228" spans="1:104" ht="12.75" customHeight="1" x14ac:dyDescent="0.2">
      <c r="A228" s="414">
        <v>68</v>
      </c>
      <c r="B228" s="415" t="s">
        <v>819</v>
      </c>
      <c r="C228" s="416" t="s">
        <v>994</v>
      </c>
      <c r="D228" s="417" t="s">
        <v>174</v>
      </c>
      <c r="E228" s="418">
        <v>1</v>
      </c>
      <c r="F228" s="418"/>
      <c r="G228" s="443">
        <f>E228*F228</f>
        <v>0</v>
      </c>
      <c r="M228" s="424" t="s">
        <v>751</v>
      </c>
      <c r="O228" s="246"/>
    </row>
    <row r="229" spans="1:104" x14ac:dyDescent="0.2">
      <c r="A229" s="414"/>
      <c r="B229" s="415"/>
      <c r="C229" s="416" t="s">
        <v>813</v>
      </c>
      <c r="D229" s="417" t="s">
        <v>174</v>
      </c>
      <c r="E229" s="418">
        <v>1</v>
      </c>
      <c r="F229" s="418"/>
      <c r="G229" s="443"/>
      <c r="O229" s="246">
        <v>2</v>
      </c>
      <c r="AA229" s="238">
        <v>1</v>
      </c>
      <c r="AB229" s="238">
        <v>1</v>
      </c>
      <c r="AC229" s="238">
        <v>1</v>
      </c>
      <c r="AZ229" s="238">
        <v>1</v>
      </c>
      <c r="BA229" s="238">
        <f>IF(AZ229=1,G229,0)</f>
        <v>0</v>
      </c>
      <c r="BB229" s="238">
        <f>IF(AZ229=2,G229,0)</f>
        <v>0</v>
      </c>
      <c r="BC229" s="238">
        <f>IF(AZ229=3,G229,0)</f>
        <v>0</v>
      </c>
      <c r="BD229" s="238">
        <f>IF(AZ229=4,G229,0)</f>
        <v>0</v>
      </c>
      <c r="BE229" s="238">
        <f>IF(AZ229=5,G229,0)</f>
        <v>0</v>
      </c>
      <c r="CA229" s="246">
        <v>1</v>
      </c>
      <c r="CB229" s="246">
        <v>1</v>
      </c>
      <c r="CZ229" s="238">
        <v>1.1E-4</v>
      </c>
    </row>
    <row r="230" spans="1:104" x14ac:dyDescent="0.2">
      <c r="A230" s="414"/>
      <c r="B230" s="415"/>
      <c r="C230" s="416" t="s">
        <v>820</v>
      </c>
      <c r="D230" s="417" t="s">
        <v>174</v>
      </c>
      <c r="E230" s="418">
        <v>1</v>
      </c>
      <c r="F230" s="418"/>
      <c r="G230" s="443"/>
      <c r="O230" s="246">
        <v>2</v>
      </c>
      <c r="AA230" s="238">
        <v>1</v>
      </c>
      <c r="AB230" s="238">
        <v>1</v>
      </c>
      <c r="AC230" s="238">
        <v>1</v>
      </c>
      <c r="AZ230" s="238">
        <v>1</v>
      </c>
      <c r="BA230" s="238">
        <f>IF(AZ230=1,G230,0)</f>
        <v>0</v>
      </c>
      <c r="BB230" s="238">
        <f>IF(AZ230=2,G230,0)</f>
        <v>0</v>
      </c>
      <c r="BC230" s="238">
        <f>IF(AZ230=3,G230,0)</f>
        <v>0</v>
      </c>
      <c r="BD230" s="238">
        <f>IF(AZ230=4,G230,0)</f>
        <v>0</v>
      </c>
      <c r="BE230" s="238">
        <f>IF(AZ230=5,G230,0)</f>
        <v>0</v>
      </c>
      <c r="CA230" s="246">
        <v>1</v>
      </c>
      <c r="CB230" s="246">
        <v>1</v>
      </c>
      <c r="CZ230" s="238">
        <v>1.2999999999999999E-4</v>
      </c>
    </row>
    <row r="231" spans="1:104" x14ac:dyDescent="0.2">
      <c r="A231" s="414"/>
      <c r="B231" s="415"/>
      <c r="C231" s="416" t="s">
        <v>821</v>
      </c>
      <c r="D231" s="417" t="s">
        <v>174</v>
      </c>
      <c r="E231" s="418">
        <v>1</v>
      </c>
      <c r="F231" s="418"/>
      <c r="G231" s="443"/>
      <c r="O231" s="246">
        <v>2</v>
      </c>
      <c r="AA231" s="238">
        <v>1</v>
      </c>
      <c r="AB231" s="238">
        <v>1</v>
      </c>
      <c r="AC231" s="238">
        <v>1</v>
      </c>
      <c r="AZ231" s="238">
        <v>1</v>
      </c>
      <c r="BA231" s="238">
        <f>IF(AZ231=1,G231,0)</f>
        <v>0</v>
      </c>
      <c r="BB231" s="238">
        <f>IF(AZ231=2,G231,0)</f>
        <v>0</v>
      </c>
      <c r="BC231" s="238">
        <f>IF(AZ231=3,G231,0)</f>
        <v>0</v>
      </c>
      <c r="BD231" s="238">
        <f>IF(AZ231=4,G231,0)</f>
        <v>0</v>
      </c>
      <c r="BE231" s="238">
        <f>IF(AZ231=5,G231,0)</f>
        <v>0</v>
      </c>
      <c r="CA231" s="246">
        <v>1</v>
      </c>
      <c r="CB231" s="246">
        <v>1</v>
      </c>
      <c r="CZ231" s="238">
        <v>0</v>
      </c>
    </row>
    <row r="232" spans="1:104" ht="12.75" customHeight="1" x14ac:dyDescent="0.2">
      <c r="A232" s="414"/>
      <c r="B232" s="415"/>
      <c r="C232" s="416" t="s">
        <v>818</v>
      </c>
      <c r="D232" s="417" t="s">
        <v>174</v>
      </c>
      <c r="E232" s="418">
        <v>2</v>
      </c>
      <c r="F232" s="418"/>
      <c r="G232" s="443"/>
      <c r="M232" s="424" t="s">
        <v>756</v>
      </c>
      <c r="O232" s="246"/>
    </row>
    <row r="233" spans="1:104" x14ac:dyDescent="0.2">
      <c r="A233" s="425"/>
      <c r="B233" s="426" t="s">
        <v>239</v>
      </c>
      <c r="C233" s="427" t="str">
        <f>CONCATENATE(B97," ",C97)</f>
        <v>8 Trubní vedení</v>
      </c>
      <c r="D233" s="428"/>
      <c r="E233" s="429"/>
      <c r="F233" s="448"/>
      <c r="G233" s="449">
        <f>SUM(G97:G232)</f>
        <v>0</v>
      </c>
      <c r="O233" s="246">
        <v>2</v>
      </c>
      <c r="AA233" s="238">
        <v>1</v>
      </c>
      <c r="AB233" s="238">
        <v>1</v>
      </c>
      <c r="AC233" s="238">
        <v>1</v>
      </c>
      <c r="AZ233" s="238">
        <v>1</v>
      </c>
      <c r="BA233" s="238">
        <f>IF(AZ233=1,G233,0)</f>
        <v>0</v>
      </c>
      <c r="BB233" s="238">
        <f>IF(AZ233=2,G233,0)</f>
        <v>0</v>
      </c>
      <c r="BC233" s="238">
        <f>IF(AZ233=3,G233,0)</f>
        <v>0</v>
      </c>
      <c r="BD233" s="238">
        <f>IF(AZ233=4,G233,0)</f>
        <v>0</v>
      </c>
      <c r="BE233" s="238">
        <f>IF(AZ233=5,G233,0)</f>
        <v>0</v>
      </c>
      <c r="CA233" s="246">
        <v>1</v>
      </c>
      <c r="CB233" s="246">
        <v>1</v>
      </c>
      <c r="CZ233" s="238">
        <v>0</v>
      </c>
    </row>
    <row r="234" spans="1:104" ht="15.75" customHeight="1" x14ac:dyDescent="0.2">
      <c r="A234" s="408" t="s">
        <v>169</v>
      </c>
      <c r="B234" s="409" t="s">
        <v>534</v>
      </c>
      <c r="C234" s="410" t="s">
        <v>113</v>
      </c>
      <c r="D234" s="411"/>
      <c r="E234" s="412"/>
      <c r="F234" s="412"/>
      <c r="G234" s="413"/>
      <c r="O234" s="246">
        <v>2</v>
      </c>
      <c r="AA234" s="238">
        <v>1</v>
      </c>
      <c r="AB234" s="238">
        <v>1</v>
      </c>
      <c r="AC234" s="238">
        <v>1</v>
      </c>
      <c r="AZ234" s="238">
        <v>1</v>
      </c>
      <c r="BA234" s="238">
        <f>IF(AZ234=1,G234,0)</f>
        <v>0</v>
      </c>
      <c r="BB234" s="238">
        <f>IF(AZ234=2,G234,0)</f>
        <v>0</v>
      </c>
      <c r="BC234" s="238">
        <f>IF(AZ234=3,G234,0)</f>
        <v>0</v>
      </c>
      <c r="BD234" s="238">
        <f>IF(AZ234=4,G234,0)</f>
        <v>0</v>
      </c>
      <c r="BE234" s="238">
        <f>IF(AZ234=5,G234,0)</f>
        <v>0</v>
      </c>
      <c r="CA234" s="246">
        <v>1</v>
      </c>
      <c r="CB234" s="246">
        <v>1</v>
      </c>
      <c r="CZ234" s="238">
        <v>0.14494000000000001</v>
      </c>
    </row>
    <row r="235" spans="1:104" ht="12.75" customHeight="1" x14ac:dyDescent="0.2">
      <c r="A235" s="414">
        <v>69</v>
      </c>
      <c r="B235" s="415" t="s">
        <v>822</v>
      </c>
      <c r="C235" s="416" t="s">
        <v>823</v>
      </c>
      <c r="D235" s="417" t="s">
        <v>25</v>
      </c>
      <c r="E235" s="418">
        <v>25</v>
      </c>
      <c r="F235" s="418"/>
      <c r="G235" s="443">
        <f>E235*F235</f>
        <v>0</v>
      </c>
      <c r="M235" s="424" t="s">
        <v>759</v>
      </c>
      <c r="O235" s="246"/>
    </row>
    <row r="236" spans="1:104" ht="12.75" customHeight="1" x14ac:dyDescent="0.2">
      <c r="A236" s="420"/>
      <c r="B236" s="421"/>
      <c r="C236" s="478" t="s">
        <v>995</v>
      </c>
      <c r="D236" s="478"/>
      <c r="E236" s="422">
        <v>25</v>
      </c>
      <c r="F236" s="423"/>
      <c r="G236" s="464"/>
      <c r="M236" s="424" t="s">
        <v>760</v>
      </c>
      <c r="O236" s="246"/>
    </row>
    <row r="237" spans="1:104" x14ac:dyDescent="0.2">
      <c r="A237" s="414">
        <v>70</v>
      </c>
      <c r="B237" s="415" t="s">
        <v>824</v>
      </c>
      <c r="C237" s="416" t="s">
        <v>825</v>
      </c>
      <c r="D237" s="417" t="s">
        <v>174</v>
      </c>
      <c r="E237" s="418">
        <v>8</v>
      </c>
      <c r="F237" s="418"/>
      <c r="G237" s="443">
        <f>E237*F237</f>
        <v>0</v>
      </c>
      <c r="O237" s="246">
        <v>2</v>
      </c>
      <c r="AA237" s="238">
        <v>1</v>
      </c>
      <c r="AB237" s="238">
        <v>1</v>
      </c>
      <c r="AC237" s="238">
        <v>1</v>
      </c>
      <c r="AZ237" s="238">
        <v>1</v>
      </c>
      <c r="BA237" s="238">
        <f>IF(AZ237=1,G237,0)</f>
        <v>0</v>
      </c>
      <c r="BB237" s="238">
        <f>IF(AZ237=2,G237,0)</f>
        <v>0</v>
      </c>
      <c r="BC237" s="238">
        <f>IF(AZ237=3,G237,0)</f>
        <v>0</v>
      </c>
      <c r="BD237" s="238">
        <f>IF(AZ237=4,G237,0)</f>
        <v>0</v>
      </c>
      <c r="BE237" s="238">
        <f>IF(AZ237=5,G237,0)</f>
        <v>0</v>
      </c>
      <c r="CA237" s="246">
        <v>1</v>
      </c>
      <c r="CB237" s="246">
        <v>1</v>
      </c>
      <c r="CZ237" s="238">
        <v>0</v>
      </c>
    </row>
    <row r="238" spans="1:104" x14ac:dyDescent="0.2">
      <c r="A238" s="414">
        <v>71</v>
      </c>
      <c r="B238" s="415" t="s">
        <v>535</v>
      </c>
      <c r="C238" s="416" t="s">
        <v>536</v>
      </c>
      <c r="D238" s="417" t="s">
        <v>174</v>
      </c>
      <c r="E238" s="418">
        <v>1</v>
      </c>
      <c r="F238" s="418"/>
      <c r="G238" s="443">
        <f>E238*F238</f>
        <v>0</v>
      </c>
      <c r="O238" s="246">
        <v>2</v>
      </c>
      <c r="AA238" s="238">
        <v>1</v>
      </c>
      <c r="AB238" s="238">
        <v>1</v>
      </c>
      <c r="AC238" s="238">
        <v>1</v>
      </c>
      <c r="AZ238" s="238">
        <v>1</v>
      </c>
      <c r="BA238" s="238">
        <f>IF(AZ238=1,G238,0)</f>
        <v>0</v>
      </c>
      <c r="BB238" s="238">
        <f>IF(AZ238=2,G238,0)</f>
        <v>0</v>
      </c>
      <c r="BC238" s="238">
        <f>IF(AZ238=3,G238,0)</f>
        <v>0</v>
      </c>
      <c r="BD238" s="238">
        <f>IF(AZ238=4,G238,0)</f>
        <v>0</v>
      </c>
      <c r="BE238" s="238">
        <f>IF(AZ238=5,G238,0)</f>
        <v>0</v>
      </c>
      <c r="CA238" s="246">
        <v>1</v>
      </c>
      <c r="CB238" s="246">
        <v>1</v>
      </c>
      <c r="CZ238" s="238">
        <v>0</v>
      </c>
    </row>
    <row r="239" spans="1:104" x14ac:dyDescent="0.2">
      <c r="A239" s="420"/>
      <c r="B239" s="421"/>
      <c r="C239" s="478" t="s">
        <v>996</v>
      </c>
      <c r="D239" s="478"/>
      <c r="E239" s="422">
        <v>1</v>
      </c>
      <c r="F239" s="423"/>
      <c r="G239" s="464"/>
      <c r="O239" s="246">
        <v>2</v>
      </c>
      <c r="AA239" s="238">
        <v>2</v>
      </c>
      <c r="AB239" s="238">
        <v>1</v>
      </c>
      <c r="AC239" s="238">
        <v>1</v>
      </c>
      <c r="AZ239" s="238">
        <v>1</v>
      </c>
      <c r="BA239" s="238">
        <f>IF(AZ239=1,G239,0)</f>
        <v>0</v>
      </c>
      <c r="BB239" s="238">
        <f>IF(AZ239=2,G239,0)</f>
        <v>0</v>
      </c>
      <c r="BC239" s="238">
        <f>IF(AZ239=3,G239,0)</f>
        <v>0</v>
      </c>
      <c r="BD239" s="238">
        <f>IF(AZ239=4,G239,0)</f>
        <v>0</v>
      </c>
      <c r="BE239" s="238">
        <f>IF(AZ239=5,G239,0)</f>
        <v>0</v>
      </c>
      <c r="CA239" s="246">
        <v>2</v>
      </c>
      <c r="CB239" s="246">
        <v>1</v>
      </c>
      <c r="CZ239" s="238">
        <v>5.883E-2</v>
      </c>
    </row>
    <row r="240" spans="1:104" ht="12.75" customHeight="1" x14ac:dyDescent="0.2">
      <c r="A240" s="425"/>
      <c r="B240" s="426" t="s">
        <v>239</v>
      </c>
      <c r="C240" s="427" t="str">
        <f>CONCATENATE(B234," ",C234)</f>
        <v>96 Bourání konstrukcí</v>
      </c>
      <c r="D240" s="428"/>
      <c r="E240" s="429"/>
      <c r="F240" s="448"/>
      <c r="G240" s="449">
        <f>SUM(G234:G239)</f>
        <v>0</v>
      </c>
      <c r="M240" s="424" t="s">
        <v>763</v>
      </c>
      <c r="O240" s="246"/>
    </row>
    <row r="241" spans="1:104" x14ac:dyDescent="0.2">
      <c r="A241" s="408" t="s">
        <v>169</v>
      </c>
      <c r="B241" s="409" t="s">
        <v>537</v>
      </c>
      <c r="C241" s="410" t="s">
        <v>538</v>
      </c>
      <c r="D241" s="411"/>
      <c r="E241" s="412"/>
      <c r="F241" s="412"/>
      <c r="G241" s="413"/>
      <c r="O241" s="246">
        <v>2</v>
      </c>
      <c r="AA241" s="238">
        <v>2</v>
      </c>
      <c r="AB241" s="238">
        <v>1</v>
      </c>
      <c r="AC241" s="238">
        <v>1</v>
      </c>
      <c r="AZ241" s="238">
        <v>1</v>
      </c>
      <c r="BA241" s="238">
        <f>IF(AZ241=1,G241,0)</f>
        <v>0</v>
      </c>
      <c r="BB241" s="238">
        <f>IF(AZ241=2,G241,0)</f>
        <v>0</v>
      </c>
      <c r="BC241" s="238">
        <f>IF(AZ241=3,G241,0)</f>
        <v>0</v>
      </c>
      <c r="BD241" s="238">
        <f>IF(AZ241=4,G241,0)</f>
        <v>0</v>
      </c>
      <c r="BE241" s="238">
        <f>IF(AZ241=5,G241,0)</f>
        <v>0</v>
      </c>
      <c r="CA241" s="246">
        <v>2</v>
      </c>
      <c r="CB241" s="246">
        <v>1</v>
      </c>
      <c r="CZ241" s="238">
        <v>6.0130000000000003E-2</v>
      </c>
    </row>
    <row r="242" spans="1:104" ht="12.75" customHeight="1" x14ac:dyDescent="0.2">
      <c r="A242" s="414">
        <v>72</v>
      </c>
      <c r="B242" s="415" t="s">
        <v>826</v>
      </c>
      <c r="C242" s="416" t="s">
        <v>827</v>
      </c>
      <c r="D242" s="417" t="s">
        <v>16</v>
      </c>
      <c r="E242" s="418">
        <v>224.8695166</v>
      </c>
      <c r="F242" s="418"/>
      <c r="G242" s="443">
        <f>E242*F242</f>
        <v>0</v>
      </c>
      <c r="M242" s="424" t="s">
        <v>764</v>
      </c>
      <c r="O242" s="246"/>
    </row>
    <row r="243" spans="1:104" x14ac:dyDescent="0.2">
      <c r="A243" s="425"/>
      <c r="B243" s="426" t="s">
        <v>239</v>
      </c>
      <c r="C243" s="427" t="str">
        <f>CONCATENATE(B241," ",C241)</f>
        <v>99 Staveništní přesun hmot</v>
      </c>
      <c r="D243" s="428"/>
      <c r="E243" s="429"/>
      <c r="F243" s="448"/>
      <c r="G243" s="449">
        <f>SUM(G241:G242)</f>
        <v>0</v>
      </c>
      <c r="O243" s="246">
        <v>2</v>
      </c>
      <c r="AA243" s="238">
        <v>2</v>
      </c>
      <c r="AB243" s="238">
        <v>1</v>
      </c>
      <c r="AC243" s="238">
        <v>1</v>
      </c>
      <c r="AZ243" s="238">
        <v>1</v>
      </c>
      <c r="BA243" s="238">
        <f>IF(AZ243=1,G243,0)</f>
        <v>0</v>
      </c>
      <c r="BB243" s="238">
        <f>IF(AZ243=2,G243,0)</f>
        <v>0</v>
      </c>
      <c r="BC243" s="238">
        <f>IF(AZ243=3,G243,0)</f>
        <v>0</v>
      </c>
      <c r="BD243" s="238">
        <f>IF(AZ243=4,G243,0)</f>
        <v>0</v>
      </c>
      <c r="BE243" s="238">
        <f>IF(AZ243=5,G243,0)</f>
        <v>0</v>
      </c>
      <c r="CA243" s="246">
        <v>2</v>
      </c>
      <c r="CB243" s="246">
        <v>1</v>
      </c>
      <c r="CZ243" s="238">
        <v>6.0130000000000003E-2</v>
      </c>
    </row>
    <row r="244" spans="1:104" ht="12.75" customHeight="1" x14ac:dyDescent="0.2">
      <c r="A244" s="408" t="s">
        <v>169</v>
      </c>
      <c r="B244" s="409" t="s">
        <v>541</v>
      </c>
      <c r="C244" s="410" t="s">
        <v>542</v>
      </c>
      <c r="D244" s="411"/>
      <c r="E244" s="412"/>
      <c r="F244" s="412"/>
      <c r="G244" s="413"/>
      <c r="M244" s="424" t="s">
        <v>767</v>
      </c>
      <c r="O244" s="246"/>
    </row>
    <row r="245" spans="1:104" x14ac:dyDescent="0.2">
      <c r="A245" s="414">
        <v>73</v>
      </c>
      <c r="B245" s="415" t="s">
        <v>543</v>
      </c>
      <c r="C245" s="416" t="s">
        <v>544</v>
      </c>
      <c r="D245" s="417" t="s">
        <v>16</v>
      </c>
      <c r="E245" s="418">
        <v>3.036</v>
      </c>
      <c r="F245" s="418"/>
      <c r="G245" s="443">
        <f>E245*F245</f>
        <v>0</v>
      </c>
      <c r="O245" s="246">
        <v>2</v>
      </c>
      <c r="AA245" s="238">
        <v>2</v>
      </c>
      <c r="AB245" s="238">
        <v>1</v>
      </c>
      <c r="AC245" s="238">
        <v>1</v>
      </c>
      <c r="AZ245" s="238">
        <v>1</v>
      </c>
      <c r="BA245" s="238">
        <f>IF(AZ245=1,G245,0)</f>
        <v>0</v>
      </c>
      <c r="BB245" s="238">
        <f>IF(AZ245=2,G245,0)</f>
        <v>0</v>
      </c>
      <c r="BC245" s="238">
        <f>IF(AZ245=3,G245,0)</f>
        <v>0</v>
      </c>
      <c r="BD245" s="238">
        <f>IF(AZ245=4,G245,0)</f>
        <v>0</v>
      </c>
      <c r="BE245" s="238">
        <f>IF(AZ245=5,G245,0)</f>
        <v>0</v>
      </c>
      <c r="CA245" s="246">
        <v>2</v>
      </c>
      <c r="CB245" s="246">
        <v>1</v>
      </c>
      <c r="CZ245" s="238">
        <v>6.0929999999999998E-2</v>
      </c>
    </row>
    <row r="246" spans="1:104" ht="12.75" customHeight="1" x14ac:dyDescent="0.2">
      <c r="A246" s="414">
        <v>74</v>
      </c>
      <c r="B246" s="415" t="s">
        <v>545</v>
      </c>
      <c r="C246" s="416" t="s">
        <v>997</v>
      </c>
      <c r="D246" s="417" t="s">
        <v>16</v>
      </c>
      <c r="E246" s="418">
        <f>E245*14</f>
        <v>42.503999999999998</v>
      </c>
      <c r="F246" s="418"/>
      <c r="G246" s="443">
        <f>E246*F246</f>
        <v>0</v>
      </c>
      <c r="M246" s="424" t="s">
        <v>770</v>
      </c>
      <c r="O246" s="246"/>
    </row>
    <row r="247" spans="1:104" x14ac:dyDescent="0.2">
      <c r="A247" s="414">
        <v>75</v>
      </c>
      <c r="B247" s="415" t="s">
        <v>546</v>
      </c>
      <c r="C247" s="416" t="s">
        <v>547</v>
      </c>
      <c r="D247" s="417" t="s">
        <v>16</v>
      </c>
      <c r="E247" s="418">
        <v>3.036</v>
      </c>
      <c r="F247" s="418"/>
      <c r="G247" s="443">
        <f>E247*F247</f>
        <v>0</v>
      </c>
      <c r="O247" s="246">
        <v>2</v>
      </c>
      <c r="AA247" s="238">
        <v>2</v>
      </c>
      <c r="AB247" s="238">
        <v>1</v>
      </c>
      <c r="AC247" s="238">
        <v>1</v>
      </c>
      <c r="AZ247" s="238">
        <v>1</v>
      </c>
      <c r="BA247" s="238">
        <f>IF(AZ247=1,G247,0)</f>
        <v>0</v>
      </c>
      <c r="BB247" s="238">
        <f>IF(AZ247=2,G247,0)</f>
        <v>0</v>
      </c>
      <c r="BC247" s="238">
        <f>IF(AZ247=3,G247,0)</f>
        <v>0</v>
      </c>
      <c r="BD247" s="238">
        <f>IF(AZ247=4,G247,0)</f>
        <v>0</v>
      </c>
      <c r="BE247" s="238">
        <f>IF(AZ247=5,G247,0)</f>
        <v>0</v>
      </c>
      <c r="CA247" s="246">
        <v>2</v>
      </c>
      <c r="CB247" s="246">
        <v>1</v>
      </c>
      <c r="CZ247" s="238">
        <v>6.5920000000000006E-2</v>
      </c>
    </row>
    <row r="248" spans="1:104" ht="12.75" customHeight="1" x14ac:dyDescent="0.2">
      <c r="A248" s="414">
        <v>76</v>
      </c>
      <c r="B248" s="474" t="s">
        <v>548</v>
      </c>
      <c r="C248" s="416" t="s">
        <v>549</v>
      </c>
      <c r="D248" s="417" t="s">
        <v>16</v>
      </c>
      <c r="E248" s="418">
        <v>3.036</v>
      </c>
      <c r="F248" s="418"/>
      <c r="G248" s="443">
        <f>E248*F248</f>
        <v>0</v>
      </c>
      <c r="M248" s="424" t="s">
        <v>771</v>
      </c>
      <c r="O248" s="246"/>
    </row>
    <row r="249" spans="1:104" ht="12.75" customHeight="1" x14ac:dyDescent="0.2">
      <c r="A249" s="425"/>
      <c r="B249" s="426" t="s">
        <v>239</v>
      </c>
      <c r="C249" s="427" t="str">
        <f>CONCATENATE(B244," ",C244)</f>
        <v>D96 Přesuny suti a vybouraných hmot</v>
      </c>
      <c r="D249" s="428"/>
      <c r="E249" s="429"/>
      <c r="F249" s="448"/>
      <c r="G249" s="449">
        <f>SUM(G244:G248)</f>
        <v>0</v>
      </c>
      <c r="M249" s="424"/>
      <c r="O249" s="246"/>
    </row>
    <row r="250" spans="1:104" x14ac:dyDescent="0.2">
      <c r="E250" s="238"/>
    </row>
    <row r="251" spans="1:104" x14ac:dyDescent="0.2">
      <c r="E251" s="238"/>
    </row>
    <row r="252" spans="1:104" x14ac:dyDescent="0.2">
      <c r="E252" s="238"/>
    </row>
    <row r="253" spans="1:104" x14ac:dyDescent="0.2">
      <c r="E253" s="238"/>
    </row>
    <row r="254" spans="1:104" x14ac:dyDescent="0.2">
      <c r="E254" s="238"/>
    </row>
    <row r="255" spans="1:104" x14ac:dyDescent="0.2">
      <c r="E255" s="238"/>
    </row>
    <row r="256" spans="1:104" x14ac:dyDescent="0.2">
      <c r="E256" s="238"/>
    </row>
    <row r="257" spans="1:7" x14ac:dyDescent="0.2">
      <c r="E257" s="238"/>
    </row>
    <row r="258" spans="1:7" x14ac:dyDescent="0.2">
      <c r="E258" s="238"/>
    </row>
    <row r="259" spans="1:7" ht="24" customHeight="1" x14ac:dyDescent="0.25">
      <c r="A259" s="450" t="s">
        <v>828</v>
      </c>
      <c r="B259" s="450"/>
      <c r="E259" s="238"/>
    </row>
    <row r="260" spans="1:7" x14ac:dyDescent="0.2">
      <c r="E260" s="238"/>
    </row>
    <row r="261" spans="1:7" ht="18.75" customHeight="1" x14ac:dyDescent="0.25">
      <c r="B261" s="275" t="s">
        <v>551</v>
      </c>
      <c r="E261" s="238"/>
    </row>
    <row r="262" spans="1:7" ht="18.75" customHeight="1" x14ac:dyDescent="0.2">
      <c r="A262" s="451" t="s">
        <v>12</v>
      </c>
      <c r="B262" s="452" t="s">
        <v>114</v>
      </c>
      <c r="C262" s="452"/>
      <c r="D262" s="452"/>
      <c r="E262" s="452"/>
      <c r="F262" s="452"/>
      <c r="G262" s="453">
        <f>G84</f>
        <v>0</v>
      </c>
    </row>
    <row r="263" spans="1:7" ht="18.75" customHeight="1" x14ac:dyDescent="0.2">
      <c r="A263" s="454" t="s">
        <v>481</v>
      </c>
      <c r="B263" s="455" t="s">
        <v>482</v>
      </c>
      <c r="C263" s="455"/>
      <c r="D263" s="455"/>
      <c r="E263" s="455"/>
      <c r="F263" s="455"/>
      <c r="G263" s="456">
        <f>G96</f>
        <v>0</v>
      </c>
    </row>
    <row r="264" spans="1:7" ht="18.75" customHeight="1" x14ac:dyDescent="0.2">
      <c r="A264" s="454" t="s">
        <v>487</v>
      </c>
      <c r="B264" s="455" t="s">
        <v>488</v>
      </c>
      <c r="C264" s="455"/>
      <c r="D264" s="455"/>
      <c r="E264" s="455"/>
      <c r="F264" s="455"/>
      <c r="G264" s="456">
        <f>G233</f>
        <v>0</v>
      </c>
    </row>
    <row r="265" spans="1:7" ht="18.75" customHeight="1" x14ac:dyDescent="0.2">
      <c r="A265" s="454" t="s">
        <v>534</v>
      </c>
      <c r="B265" s="455" t="s">
        <v>113</v>
      </c>
      <c r="C265" s="455"/>
      <c r="D265" s="455"/>
      <c r="E265" s="455"/>
      <c r="F265" s="455"/>
      <c r="G265" s="456">
        <f>G240</f>
        <v>0</v>
      </c>
    </row>
    <row r="266" spans="1:7" ht="18.75" customHeight="1" x14ac:dyDescent="0.2">
      <c r="A266" s="454" t="s">
        <v>537</v>
      </c>
      <c r="B266" s="455" t="s">
        <v>538</v>
      </c>
      <c r="C266" s="455"/>
      <c r="D266" s="455"/>
      <c r="E266" s="455"/>
      <c r="F266" s="455"/>
      <c r="G266" s="456">
        <f>G243</f>
        <v>0</v>
      </c>
    </row>
    <row r="267" spans="1:7" ht="18.75" customHeight="1" thickBot="1" x14ac:dyDescent="0.25">
      <c r="A267" s="457" t="s">
        <v>541</v>
      </c>
      <c r="B267" s="458" t="s">
        <v>542</v>
      </c>
      <c r="C267" s="458"/>
      <c r="D267" s="458"/>
      <c r="E267" s="458"/>
      <c r="F267" s="458"/>
      <c r="G267" s="459">
        <f>G249</f>
        <v>0</v>
      </c>
    </row>
    <row r="268" spans="1:7" s="276" customFormat="1" ht="21" customHeight="1" thickBot="1" x14ac:dyDescent="0.25">
      <c r="B268" s="460" t="s">
        <v>829</v>
      </c>
      <c r="C268" s="461"/>
      <c r="D268" s="462"/>
      <c r="E268" s="462"/>
      <c r="F268" s="461"/>
      <c r="G268" s="463">
        <f>SUM(G262:G267)</f>
        <v>0</v>
      </c>
    </row>
    <row r="269" spans="1:7" x14ac:dyDescent="0.2">
      <c r="E269" s="238"/>
    </row>
    <row r="270" spans="1:7" x14ac:dyDescent="0.2">
      <c r="E270" s="238"/>
    </row>
    <row r="271" spans="1:7" x14ac:dyDescent="0.2">
      <c r="E271" s="238"/>
    </row>
    <row r="272" spans="1:7" x14ac:dyDescent="0.2">
      <c r="E272" s="238"/>
    </row>
    <row r="273" spans="5:5" x14ac:dyDescent="0.2">
      <c r="E273" s="238"/>
    </row>
    <row r="274" spans="5:5" x14ac:dyDescent="0.2">
      <c r="E274" s="238"/>
    </row>
    <row r="275" spans="5:5" x14ac:dyDescent="0.2">
      <c r="E275" s="238"/>
    </row>
    <row r="276" spans="5:5" x14ac:dyDescent="0.2">
      <c r="E276" s="238"/>
    </row>
    <row r="277" spans="5:5" x14ac:dyDescent="0.2">
      <c r="E277" s="238"/>
    </row>
    <row r="278" spans="5:5" x14ac:dyDescent="0.2">
      <c r="E278" s="238"/>
    </row>
    <row r="279" spans="5:5" x14ac:dyDescent="0.2">
      <c r="E279" s="238"/>
    </row>
    <row r="280" spans="5:5" x14ac:dyDescent="0.2">
      <c r="E280" s="238"/>
    </row>
    <row r="281" spans="5:5" x14ac:dyDescent="0.2">
      <c r="E281" s="238"/>
    </row>
    <row r="282" spans="5:5" x14ac:dyDescent="0.2">
      <c r="E282" s="238"/>
    </row>
    <row r="283" spans="5:5" x14ac:dyDescent="0.2">
      <c r="E283" s="238"/>
    </row>
    <row r="284" spans="5:5" x14ac:dyDescent="0.2">
      <c r="E284" s="238"/>
    </row>
    <row r="285" spans="5:5" x14ac:dyDescent="0.2">
      <c r="E285" s="238"/>
    </row>
    <row r="286" spans="5:5" x14ac:dyDescent="0.2">
      <c r="E286" s="238"/>
    </row>
    <row r="287" spans="5:5" x14ac:dyDescent="0.2">
      <c r="E287" s="238"/>
    </row>
    <row r="288" spans="5:5" x14ac:dyDescent="0.2">
      <c r="E288" s="238"/>
    </row>
    <row r="289" spans="5:5" x14ac:dyDescent="0.2">
      <c r="E289" s="238"/>
    </row>
    <row r="290" spans="5:5" x14ac:dyDescent="0.2">
      <c r="E290" s="238"/>
    </row>
    <row r="291" spans="5:5" x14ac:dyDescent="0.2">
      <c r="E291" s="238"/>
    </row>
    <row r="292" spans="5:5" x14ac:dyDescent="0.2">
      <c r="E292" s="238"/>
    </row>
    <row r="293" spans="5:5" x14ac:dyDescent="0.2">
      <c r="E293" s="238"/>
    </row>
    <row r="294" spans="5:5" x14ac:dyDescent="0.2">
      <c r="E294" s="238"/>
    </row>
    <row r="295" spans="5:5" x14ac:dyDescent="0.2">
      <c r="E295" s="238"/>
    </row>
    <row r="296" spans="5:5" x14ac:dyDescent="0.2">
      <c r="E296" s="238"/>
    </row>
    <row r="297" spans="5:5" x14ac:dyDescent="0.2">
      <c r="E297" s="238"/>
    </row>
    <row r="298" spans="5:5" x14ac:dyDescent="0.2">
      <c r="E298" s="238"/>
    </row>
    <row r="299" spans="5:5" x14ac:dyDescent="0.2">
      <c r="E299" s="238"/>
    </row>
    <row r="300" spans="5:5" x14ac:dyDescent="0.2">
      <c r="E300" s="238"/>
    </row>
    <row r="301" spans="5:5" x14ac:dyDescent="0.2">
      <c r="E301" s="238"/>
    </row>
    <row r="302" spans="5:5" x14ac:dyDescent="0.2">
      <c r="E302" s="238"/>
    </row>
    <row r="303" spans="5:5" x14ac:dyDescent="0.2">
      <c r="E303" s="238"/>
    </row>
    <row r="304" spans="5:5" x14ac:dyDescent="0.2">
      <c r="E304" s="238"/>
    </row>
    <row r="305" spans="1:7" x14ac:dyDescent="0.2">
      <c r="E305" s="238"/>
    </row>
    <row r="306" spans="1:7" x14ac:dyDescent="0.2">
      <c r="E306" s="238"/>
    </row>
    <row r="307" spans="1:7" x14ac:dyDescent="0.2">
      <c r="E307" s="238"/>
    </row>
    <row r="308" spans="1:7" x14ac:dyDescent="0.2">
      <c r="E308" s="238"/>
    </row>
    <row r="309" spans="1:7" x14ac:dyDescent="0.2">
      <c r="E309" s="238"/>
    </row>
    <row r="310" spans="1:7" x14ac:dyDescent="0.2">
      <c r="E310" s="238"/>
    </row>
    <row r="311" spans="1:7" x14ac:dyDescent="0.2">
      <c r="E311" s="238"/>
    </row>
    <row r="312" spans="1:7" x14ac:dyDescent="0.2">
      <c r="E312" s="238"/>
    </row>
    <row r="313" spans="1:7" x14ac:dyDescent="0.2">
      <c r="A313" s="259"/>
      <c r="B313" s="259"/>
    </row>
    <row r="314" spans="1:7" x14ac:dyDescent="0.2">
      <c r="C314" s="260"/>
      <c r="D314" s="260"/>
      <c r="E314" s="261"/>
      <c r="F314" s="260"/>
      <c r="G314" s="262"/>
    </row>
    <row r="315" spans="1:7" x14ac:dyDescent="0.2">
      <c r="A315" s="259"/>
      <c r="B315" s="259"/>
    </row>
  </sheetData>
  <sheetProtection selectLockedCells="1" selectUnlockedCells="1"/>
  <mergeCells count="135">
    <mergeCell ref="C239:D239"/>
    <mergeCell ref="C73:D73"/>
    <mergeCell ref="C76:D76"/>
    <mergeCell ref="C91:D91"/>
    <mergeCell ref="C103:D103"/>
    <mergeCell ref="C107:D107"/>
    <mergeCell ref="C109:D109"/>
    <mergeCell ref="C111:D111"/>
    <mergeCell ref="C113:D113"/>
    <mergeCell ref="C236:D236"/>
    <mergeCell ref="C201:D201"/>
    <mergeCell ref="C197:D197"/>
    <mergeCell ref="C198:D198"/>
    <mergeCell ref="C200:D200"/>
    <mergeCell ref="C184:D184"/>
    <mergeCell ref="C186:D186"/>
    <mergeCell ref="C178:D178"/>
    <mergeCell ref="C180:D180"/>
    <mergeCell ref="C182:D182"/>
    <mergeCell ref="C170:D170"/>
    <mergeCell ref="C173:D173"/>
    <mergeCell ref="C175:D175"/>
    <mergeCell ref="C176:D176"/>
    <mergeCell ref="C162:D162"/>
    <mergeCell ref="C163:D163"/>
    <mergeCell ref="C168:D168"/>
    <mergeCell ref="C155:D155"/>
    <mergeCell ref="C159:D159"/>
    <mergeCell ref="C149:D149"/>
    <mergeCell ref="C150:D150"/>
    <mergeCell ref="C151:D151"/>
    <mergeCell ref="C152:D152"/>
    <mergeCell ref="C154:D154"/>
    <mergeCell ref="C160:D160"/>
    <mergeCell ref="C143:D143"/>
    <mergeCell ref="C144:D144"/>
    <mergeCell ref="C145:D145"/>
    <mergeCell ref="C146:D146"/>
    <mergeCell ref="C147:D147"/>
    <mergeCell ref="C137:D137"/>
    <mergeCell ref="C138:D138"/>
    <mergeCell ref="C140:D140"/>
    <mergeCell ref="C141:D141"/>
    <mergeCell ref="C142:D142"/>
    <mergeCell ref="C139:D139"/>
    <mergeCell ref="C130:D130"/>
    <mergeCell ref="C131:D131"/>
    <mergeCell ref="C132:D132"/>
    <mergeCell ref="C133:D133"/>
    <mergeCell ref="C134:D134"/>
    <mergeCell ref="C135:D135"/>
    <mergeCell ref="C119:D119"/>
    <mergeCell ref="C122:D122"/>
    <mergeCell ref="C124:D124"/>
    <mergeCell ref="C128:D128"/>
    <mergeCell ref="C127:D127"/>
    <mergeCell ref="C129:D129"/>
    <mergeCell ref="C118:D118"/>
    <mergeCell ref="C121:D121"/>
    <mergeCell ref="C123:D123"/>
    <mergeCell ref="C125:D125"/>
    <mergeCell ref="C105:D105"/>
    <mergeCell ref="C106:D106"/>
    <mergeCell ref="C110:D110"/>
    <mergeCell ref="C112:D112"/>
    <mergeCell ref="C116:D116"/>
    <mergeCell ref="C114:D114"/>
    <mergeCell ref="C115:D115"/>
    <mergeCell ref="C99:D99"/>
    <mergeCell ref="C100:D100"/>
    <mergeCell ref="C101:D101"/>
    <mergeCell ref="C102:D102"/>
    <mergeCell ref="C104:D104"/>
    <mergeCell ref="C90:D90"/>
    <mergeCell ref="C93:D93"/>
    <mergeCell ref="C95:D95"/>
    <mergeCell ref="C87:D87"/>
    <mergeCell ref="C88:D88"/>
    <mergeCell ref="C83:D83"/>
    <mergeCell ref="C72:D72"/>
    <mergeCell ref="C75:D75"/>
    <mergeCell ref="C77:D77"/>
    <mergeCell ref="C79:D79"/>
    <mergeCell ref="C81:D81"/>
    <mergeCell ref="C66:D66"/>
    <mergeCell ref="C67:D67"/>
    <mergeCell ref="C68:D68"/>
    <mergeCell ref="C69:D69"/>
    <mergeCell ref="C71:D71"/>
    <mergeCell ref="C63:D63"/>
    <mergeCell ref="C64:D64"/>
    <mergeCell ref="C65:D65"/>
    <mergeCell ref="C57:D57"/>
    <mergeCell ref="C59:D59"/>
    <mergeCell ref="C60:D60"/>
    <mergeCell ref="C51:D51"/>
    <mergeCell ref="C53:D53"/>
    <mergeCell ref="C55:D55"/>
    <mergeCell ref="C30:D30"/>
    <mergeCell ref="C31:D31"/>
    <mergeCell ref="C32:D32"/>
    <mergeCell ref="C24:D24"/>
    <mergeCell ref="C25:D25"/>
    <mergeCell ref="C26:D26"/>
    <mergeCell ref="C46:D46"/>
    <mergeCell ref="C49:D49"/>
    <mergeCell ref="C45:D45"/>
    <mergeCell ref="C39:D39"/>
    <mergeCell ref="C40:D40"/>
    <mergeCell ref="C43:D43"/>
    <mergeCell ref="C44:D44"/>
    <mergeCell ref="C33:D33"/>
    <mergeCell ref="C34:D34"/>
    <mergeCell ref="C35:D35"/>
    <mergeCell ref="C36:D36"/>
    <mergeCell ref="C37:D37"/>
    <mergeCell ref="C38:D38"/>
    <mergeCell ref="C7:D7"/>
    <mergeCell ref="C10:D10"/>
    <mergeCell ref="C11:D11"/>
    <mergeCell ref="C12:D12"/>
    <mergeCell ref="C13:D13"/>
    <mergeCell ref="C14:D14"/>
    <mergeCell ref="C27:D27"/>
    <mergeCell ref="C28:D28"/>
    <mergeCell ref="C29:D29"/>
    <mergeCell ref="C21:D21"/>
    <mergeCell ref="C22:D22"/>
    <mergeCell ref="C23:D23"/>
    <mergeCell ref="C15:D15"/>
    <mergeCell ref="C16:D16"/>
    <mergeCell ref="C17:D17"/>
    <mergeCell ref="C18:D18"/>
    <mergeCell ref="C19:D19"/>
    <mergeCell ref="C20:D20"/>
  </mergeCells>
  <pageMargins left="0.53" right="0.39374999999999999" top="0.51" bottom="0.81" header="0.39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FC926-1568-4956-BF77-DE1A1DB671C4}">
  <sheetPr>
    <tabColor theme="4" tint="-0.249977111117893"/>
  </sheetPr>
  <dimension ref="A1:CY142"/>
  <sheetViews>
    <sheetView topLeftCell="A73" workbookViewId="0">
      <selection activeCell="F82" sqref="F6:F82"/>
    </sheetView>
  </sheetViews>
  <sheetFormatPr defaultRowHeight="12.75" x14ac:dyDescent="0.2"/>
  <cols>
    <col min="1" max="1" width="4" style="238" customWidth="1"/>
    <col min="2" max="2" width="11.5703125" style="238" customWidth="1"/>
    <col min="3" max="3" width="41.42578125" style="238" customWidth="1"/>
    <col min="4" max="4" width="5.5703125" style="238" customWidth="1"/>
    <col min="5" max="5" width="8.5703125" style="239" customWidth="1"/>
    <col min="6" max="6" width="9.85546875" style="238" customWidth="1"/>
    <col min="7" max="7" width="13.85546875" style="238" customWidth="1"/>
    <col min="8" max="8" width="21.85546875" style="238" customWidth="1"/>
    <col min="9" max="9" width="9.42578125" style="238" bestFit="1" customWidth="1"/>
    <col min="10" max="10" width="9.140625" style="238"/>
    <col min="11" max="11" width="75.42578125" style="403" customWidth="1"/>
    <col min="12" max="12" width="45.28515625" style="238" customWidth="1"/>
    <col min="13" max="253" width="9.140625" style="238"/>
    <col min="254" max="254" width="4.42578125" style="238" customWidth="1"/>
    <col min="255" max="255" width="11.5703125" style="238" customWidth="1"/>
    <col min="256" max="256" width="40.42578125" style="238" customWidth="1"/>
    <col min="257" max="257" width="5.5703125" style="238" customWidth="1"/>
    <col min="258" max="258" width="8.5703125" style="238" customWidth="1"/>
    <col min="259" max="259" width="9.85546875" style="238" customWidth="1"/>
    <col min="260" max="262" width="13.85546875" style="238" customWidth="1"/>
    <col min="263" max="263" width="9.140625" style="238"/>
    <col min="264" max="264" width="21.85546875" style="238" customWidth="1"/>
    <col min="265" max="265" width="9.42578125" style="238" bestFit="1" customWidth="1"/>
    <col min="266" max="266" width="9.140625" style="238"/>
    <col min="267" max="267" width="75.42578125" style="238" customWidth="1"/>
    <col min="268" max="268" width="45.28515625" style="238" customWidth="1"/>
    <col min="269" max="509" width="9.140625" style="238"/>
    <col min="510" max="510" width="4.42578125" style="238" customWidth="1"/>
    <col min="511" max="511" width="11.5703125" style="238" customWidth="1"/>
    <col min="512" max="512" width="40.42578125" style="238" customWidth="1"/>
    <col min="513" max="513" width="5.5703125" style="238" customWidth="1"/>
    <col min="514" max="514" width="8.5703125" style="238" customWidth="1"/>
    <col min="515" max="515" width="9.85546875" style="238" customWidth="1"/>
    <col min="516" max="518" width="13.85546875" style="238" customWidth="1"/>
    <col min="519" max="519" width="9.140625" style="238"/>
    <col min="520" max="520" width="21.85546875" style="238" customWidth="1"/>
    <col min="521" max="521" width="9.42578125" style="238" bestFit="1" customWidth="1"/>
    <col min="522" max="522" width="9.140625" style="238"/>
    <col min="523" max="523" width="75.42578125" style="238" customWidth="1"/>
    <col min="524" max="524" width="45.28515625" style="238" customWidth="1"/>
    <col min="525" max="765" width="9.140625" style="238"/>
    <col min="766" max="766" width="4.42578125" style="238" customWidth="1"/>
    <col min="767" max="767" width="11.5703125" style="238" customWidth="1"/>
    <col min="768" max="768" width="40.42578125" style="238" customWidth="1"/>
    <col min="769" max="769" width="5.5703125" style="238" customWidth="1"/>
    <col min="770" max="770" width="8.5703125" style="238" customWidth="1"/>
    <col min="771" max="771" width="9.85546875" style="238" customWidth="1"/>
    <col min="772" max="774" width="13.85546875" style="238" customWidth="1"/>
    <col min="775" max="775" width="9.140625" style="238"/>
    <col min="776" max="776" width="21.85546875" style="238" customWidth="1"/>
    <col min="777" max="777" width="9.42578125" style="238" bestFit="1" customWidth="1"/>
    <col min="778" max="778" width="9.140625" style="238"/>
    <col min="779" max="779" width="75.42578125" style="238" customWidth="1"/>
    <col min="780" max="780" width="45.28515625" style="238" customWidth="1"/>
    <col min="781" max="1021" width="9.140625" style="238"/>
    <col min="1022" max="1022" width="4.42578125" style="238" customWidth="1"/>
    <col min="1023" max="1023" width="11.5703125" style="238" customWidth="1"/>
    <col min="1024" max="1024" width="40.42578125" style="238" customWidth="1"/>
    <col min="1025" max="1025" width="5.5703125" style="238" customWidth="1"/>
    <col min="1026" max="1026" width="8.5703125" style="238" customWidth="1"/>
    <col min="1027" max="1027" width="9.85546875" style="238" customWidth="1"/>
    <col min="1028" max="1030" width="13.85546875" style="238" customWidth="1"/>
    <col min="1031" max="1031" width="9.140625" style="238"/>
    <col min="1032" max="1032" width="21.85546875" style="238" customWidth="1"/>
    <col min="1033" max="1033" width="9.42578125" style="238" bestFit="1" customWidth="1"/>
    <col min="1034" max="1034" width="9.140625" style="238"/>
    <col min="1035" max="1035" width="75.42578125" style="238" customWidth="1"/>
    <col min="1036" max="1036" width="45.28515625" style="238" customWidth="1"/>
    <col min="1037" max="1277" width="9.140625" style="238"/>
    <col min="1278" max="1278" width="4.42578125" style="238" customWidth="1"/>
    <col min="1279" max="1279" width="11.5703125" style="238" customWidth="1"/>
    <col min="1280" max="1280" width="40.42578125" style="238" customWidth="1"/>
    <col min="1281" max="1281" width="5.5703125" style="238" customWidth="1"/>
    <col min="1282" max="1282" width="8.5703125" style="238" customWidth="1"/>
    <col min="1283" max="1283" width="9.85546875" style="238" customWidth="1"/>
    <col min="1284" max="1286" width="13.85546875" style="238" customWidth="1"/>
    <col min="1287" max="1287" width="9.140625" style="238"/>
    <col min="1288" max="1288" width="21.85546875" style="238" customWidth="1"/>
    <col min="1289" max="1289" width="9.42578125" style="238" bestFit="1" customWidth="1"/>
    <col min="1290" max="1290" width="9.140625" style="238"/>
    <col min="1291" max="1291" width="75.42578125" style="238" customWidth="1"/>
    <col min="1292" max="1292" width="45.28515625" style="238" customWidth="1"/>
    <col min="1293" max="1533" width="9.140625" style="238"/>
    <col min="1534" max="1534" width="4.42578125" style="238" customWidth="1"/>
    <col min="1535" max="1535" width="11.5703125" style="238" customWidth="1"/>
    <col min="1536" max="1536" width="40.42578125" style="238" customWidth="1"/>
    <col min="1537" max="1537" width="5.5703125" style="238" customWidth="1"/>
    <col min="1538" max="1538" width="8.5703125" style="238" customWidth="1"/>
    <col min="1539" max="1539" width="9.85546875" style="238" customWidth="1"/>
    <col min="1540" max="1542" width="13.85546875" style="238" customWidth="1"/>
    <col min="1543" max="1543" width="9.140625" style="238"/>
    <col min="1544" max="1544" width="21.85546875" style="238" customWidth="1"/>
    <col min="1545" max="1545" width="9.42578125" style="238" bestFit="1" customWidth="1"/>
    <col min="1546" max="1546" width="9.140625" style="238"/>
    <col min="1547" max="1547" width="75.42578125" style="238" customWidth="1"/>
    <col min="1548" max="1548" width="45.28515625" style="238" customWidth="1"/>
    <col min="1549" max="1789" width="9.140625" style="238"/>
    <col min="1790" max="1790" width="4.42578125" style="238" customWidth="1"/>
    <col min="1791" max="1791" width="11.5703125" style="238" customWidth="1"/>
    <col min="1792" max="1792" width="40.42578125" style="238" customWidth="1"/>
    <col min="1793" max="1793" width="5.5703125" style="238" customWidth="1"/>
    <col min="1794" max="1794" width="8.5703125" style="238" customWidth="1"/>
    <col min="1795" max="1795" width="9.85546875" style="238" customWidth="1"/>
    <col min="1796" max="1798" width="13.85546875" style="238" customWidth="1"/>
    <col min="1799" max="1799" width="9.140625" style="238"/>
    <col min="1800" max="1800" width="21.85546875" style="238" customWidth="1"/>
    <col min="1801" max="1801" width="9.42578125" style="238" bestFit="1" customWidth="1"/>
    <col min="1802" max="1802" width="9.140625" style="238"/>
    <col min="1803" max="1803" width="75.42578125" style="238" customWidth="1"/>
    <col min="1804" max="1804" width="45.28515625" style="238" customWidth="1"/>
    <col min="1805" max="2045" width="9.140625" style="238"/>
    <col min="2046" max="2046" width="4.42578125" style="238" customWidth="1"/>
    <col min="2047" max="2047" width="11.5703125" style="238" customWidth="1"/>
    <col min="2048" max="2048" width="40.42578125" style="238" customWidth="1"/>
    <col min="2049" max="2049" width="5.5703125" style="238" customWidth="1"/>
    <col min="2050" max="2050" width="8.5703125" style="238" customWidth="1"/>
    <col min="2051" max="2051" width="9.85546875" style="238" customWidth="1"/>
    <col min="2052" max="2054" width="13.85546875" style="238" customWidth="1"/>
    <col min="2055" max="2055" width="9.140625" style="238"/>
    <col min="2056" max="2056" width="21.85546875" style="238" customWidth="1"/>
    <col min="2057" max="2057" width="9.42578125" style="238" bestFit="1" customWidth="1"/>
    <col min="2058" max="2058" width="9.140625" style="238"/>
    <col min="2059" max="2059" width="75.42578125" style="238" customWidth="1"/>
    <col min="2060" max="2060" width="45.28515625" style="238" customWidth="1"/>
    <col min="2061" max="2301" width="9.140625" style="238"/>
    <col min="2302" max="2302" width="4.42578125" style="238" customWidth="1"/>
    <col min="2303" max="2303" width="11.5703125" style="238" customWidth="1"/>
    <col min="2304" max="2304" width="40.42578125" style="238" customWidth="1"/>
    <col min="2305" max="2305" width="5.5703125" style="238" customWidth="1"/>
    <col min="2306" max="2306" width="8.5703125" style="238" customWidth="1"/>
    <col min="2307" max="2307" width="9.85546875" style="238" customWidth="1"/>
    <col min="2308" max="2310" width="13.85546875" style="238" customWidth="1"/>
    <col min="2311" max="2311" width="9.140625" style="238"/>
    <col min="2312" max="2312" width="21.85546875" style="238" customWidth="1"/>
    <col min="2313" max="2313" width="9.42578125" style="238" bestFit="1" customWidth="1"/>
    <col min="2314" max="2314" width="9.140625" style="238"/>
    <col min="2315" max="2315" width="75.42578125" style="238" customWidth="1"/>
    <col min="2316" max="2316" width="45.28515625" style="238" customWidth="1"/>
    <col min="2317" max="2557" width="9.140625" style="238"/>
    <col min="2558" max="2558" width="4.42578125" style="238" customWidth="1"/>
    <col min="2559" max="2559" width="11.5703125" style="238" customWidth="1"/>
    <col min="2560" max="2560" width="40.42578125" style="238" customWidth="1"/>
    <col min="2561" max="2561" width="5.5703125" style="238" customWidth="1"/>
    <col min="2562" max="2562" width="8.5703125" style="238" customWidth="1"/>
    <col min="2563" max="2563" width="9.85546875" style="238" customWidth="1"/>
    <col min="2564" max="2566" width="13.85546875" style="238" customWidth="1"/>
    <col min="2567" max="2567" width="9.140625" style="238"/>
    <col min="2568" max="2568" width="21.85546875" style="238" customWidth="1"/>
    <col min="2569" max="2569" width="9.42578125" style="238" bestFit="1" customWidth="1"/>
    <col min="2570" max="2570" width="9.140625" style="238"/>
    <col min="2571" max="2571" width="75.42578125" style="238" customWidth="1"/>
    <col min="2572" max="2572" width="45.28515625" style="238" customWidth="1"/>
    <col min="2573" max="2813" width="9.140625" style="238"/>
    <col min="2814" max="2814" width="4.42578125" style="238" customWidth="1"/>
    <col min="2815" max="2815" width="11.5703125" style="238" customWidth="1"/>
    <col min="2816" max="2816" width="40.42578125" style="238" customWidth="1"/>
    <col min="2817" max="2817" width="5.5703125" style="238" customWidth="1"/>
    <col min="2818" max="2818" width="8.5703125" style="238" customWidth="1"/>
    <col min="2819" max="2819" width="9.85546875" style="238" customWidth="1"/>
    <col min="2820" max="2822" width="13.85546875" style="238" customWidth="1"/>
    <col min="2823" max="2823" width="9.140625" style="238"/>
    <col min="2824" max="2824" width="21.85546875" style="238" customWidth="1"/>
    <col min="2825" max="2825" width="9.42578125" style="238" bestFit="1" customWidth="1"/>
    <col min="2826" max="2826" width="9.140625" style="238"/>
    <col min="2827" max="2827" width="75.42578125" style="238" customWidth="1"/>
    <col min="2828" max="2828" width="45.28515625" style="238" customWidth="1"/>
    <col min="2829" max="3069" width="9.140625" style="238"/>
    <col min="3070" max="3070" width="4.42578125" style="238" customWidth="1"/>
    <col min="3071" max="3071" width="11.5703125" style="238" customWidth="1"/>
    <col min="3072" max="3072" width="40.42578125" style="238" customWidth="1"/>
    <col min="3073" max="3073" width="5.5703125" style="238" customWidth="1"/>
    <col min="3074" max="3074" width="8.5703125" style="238" customWidth="1"/>
    <col min="3075" max="3075" width="9.85546875" style="238" customWidth="1"/>
    <col min="3076" max="3078" width="13.85546875" style="238" customWidth="1"/>
    <col min="3079" max="3079" width="9.140625" style="238"/>
    <col min="3080" max="3080" width="21.85546875" style="238" customWidth="1"/>
    <col min="3081" max="3081" width="9.42578125" style="238" bestFit="1" customWidth="1"/>
    <col min="3082" max="3082" width="9.140625" style="238"/>
    <col min="3083" max="3083" width="75.42578125" style="238" customWidth="1"/>
    <col min="3084" max="3084" width="45.28515625" style="238" customWidth="1"/>
    <col min="3085" max="3325" width="9.140625" style="238"/>
    <col min="3326" max="3326" width="4.42578125" style="238" customWidth="1"/>
    <col min="3327" max="3327" width="11.5703125" style="238" customWidth="1"/>
    <col min="3328" max="3328" width="40.42578125" style="238" customWidth="1"/>
    <col min="3329" max="3329" width="5.5703125" style="238" customWidth="1"/>
    <col min="3330" max="3330" width="8.5703125" style="238" customWidth="1"/>
    <col min="3331" max="3331" width="9.85546875" style="238" customWidth="1"/>
    <col min="3332" max="3334" width="13.85546875" style="238" customWidth="1"/>
    <col min="3335" max="3335" width="9.140625" style="238"/>
    <col min="3336" max="3336" width="21.85546875" style="238" customWidth="1"/>
    <col min="3337" max="3337" width="9.42578125" style="238" bestFit="1" customWidth="1"/>
    <col min="3338" max="3338" width="9.140625" style="238"/>
    <col min="3339" max="3339" width="75.42578125" style="238" customWidth="1"/>
    <col min="3340" max="3340" width="45.28515625" style="238" customWidth="1"/>
    <col min="3341" max="3581" width="9.140625" style="238"/>
    <col min="3582" max="3582" width="4.42578125" style="238" customWidth="1"/>
    <col min="3583" max="3583" width="11.5703125" style="238" customWidth="1"/>
    <col min="3584" max="3584" width="40.42578125" style="238" customWidth="1"/>
    <col min="3585" max="3585" width="5.5703125" style="238" customWidth="1"/>
    <col min="3586" max="3586" width="8.5703125" style="238" customWidth="1"/>
    <col min="3587" max="3587" width="9.85546875" style="238" customWidth="1"/>
    <col min="3588" max="3590" width="13.85546875" style="238" customWidth="1"/>
    <col min="3591" max="3591" width="9.140625" style="238"/>
    <col min="3592" max="3592" width="21.85546875" style="238" customWidth="1"/>
    <col min="3593" max="3593" width="9.42578125" style="238" bestFit="1" customWidth="1"/>
    <col min="3594" max="3594" width="9.140625" style="238"/>
    <col min="3595" max="3595" width="75.42578125" style="238" customWidth="1"/>
    <col min="3596" max="3596" width="45.28515625" style="238" customWidth="1"/>
    <col min="3597" max="3837" width="9.140625" style="238"/>
    <col min="3838" max="3838" width="4.42578125" style="238" customWidth="1"/>
    <col min="3839" max="3839" width="11.5703125" style="238" customWidth="1"/>
    <col min="3840" max="3840" width="40.42578125" style="238" customWidth="1"/>
    <col min="3841" max="3841" width="5.5703125" style="238" customWidth="1"/>
    <col min="3842" max="3842" width="8.5703125" style="238" customWidth="1"/>
    <col min="3843" max="3843" width="9.85546875" style="238" customWidth="1"/>
    <col min="3844" max="3846" width="13.85546875" style="238" customWidth="1"/>
    <col min="3847" max="3847" width="9.140625" style="238"/>
    <col min="3848" max="3848" width="21.85546875" style="238" customWidth="1"/>
    <col min="3849" max="3849" width="9.42578125" style="238" bestFit="1" customWidth="1"/>
    <col min="3850" max="3850" width="9.140625" style="238"/>
    <col min="3851" max="3851" width="75.42578125" style="238" customWidth="1"/>
    <col min="3852" max="3852" width="45.28515625" style="238" customWidth="1"/>
    <col min="3853" max="4093" width="9.140625" style="238"/>
    <col min="4094" max="4094" width="4.42578125" style="238" customWidth="1"/>
    <col min="4095" max="4095" width="11.5703125" style="238" customWidth="1"/>
    <col min="4096" max="4096" width="40.42578125" style="238" customWidth="1"/>
    <col min="4097" max="4097" width="5.5703125" style="238" customWidth="1"/>
    <col min="4098" max="4098" width="8.5703125" style="238" customWidth="1"/>
    <col min="4099" max="4099" width="9.85546875" style="238" customWidth="1"/>
    <col min="4100" max="4102" width="13.85546875" style="238" customWidth="1"/>
    <col min="4103" max="4103" width="9.140625" style="238"/>
    <col min="4104" max="4104" width="21.85546875" style="238" customWidth="1"/>
    <col min="4105" max="4105" width="9.42578125" style="238" bestFit="1" customWidth="1"/>
    <col min="4106" max="4106" width="9.140625" style="238"/>
    <col min="4107" max="4107" width="75.42578125" style="238" customWidth="1"/>
    <col min="4108" max="4108" width="45.28515625" style="238" customWidth="1"/>
    <col min="4109" max="4349" width="9.140625" style="238"/>
    <col min="4350" max="4350" width="4.42578125" style="238" customWidth="1"/>
    <col min="4351" max="4351" width="11.5703125" style="238" customWidth="1"/>
    <col min="4352" max="4352" width="40.42578125" style="238" customWidth="1"/>
    <col min="4353" max="4353" width="5.5703125" style="238" customWidth="1"/>
    <col min="4354" max="4354" width="8.5703125" style="238" customWidth="1"/>
    <col min="4355" max="4355" width="9.85546875" style="238" customWidth="1"/>
    <col min="4356" max="4358" width="13.85546875" style="238" customWidth="1"/>
    <col min="4359" max="4359" width="9.140625" style="238"/>
    <col min="4360" max="4360" width="21.85546875" style="238" customWidth="1"/>
    <col min="4361" max="4361" width="9.42578125" style="238" bestFit="1" customWidth="1"/>
    <col min="4362" max="4362" width="9.140625" style="238"/>
    <col min="4363" max="4363" width="75.42578125" style="238" customWidth="1"/>
    <col min="4364" max="4364" width="45.28515625" style="238" customWidth="1"/>
    <col min="4365" max="4605" width="9.140625" style="238"/>
    <col min="4606" max="4606" width="4.42578125" style="238" customWidth="1"/>
    <col min="4607" max="4607" width="11.5703125" style="238" customWidth="1"/>
    <col min="4608" max="4608" width="40.42578125" style="238" customWidth="1"/>
    <col min="4609" max="4609" width="5.5703125" style="238" customWidth="1"/>
    <col min="4610" max="4610" width="8.5703125" style="238" customWidth="1"/>
    <col min="4611" max="4611" width="9.85546875" style="238" customWidth="1"/>
    <col min="4612" max="4614" width="13.85546875" style="238" customWidth="1"/>
    <col min="4615" max="4615" width="9.140625" style="238"/>
    <col min="4616" max="4616" width="21.85546875" style="238" customWidth="1"/>
    <col min="4617" max="4617" width="9.42578125" style="238" bestFit="1" customWidth="1"/>
    <col min="4618" max="4618" width="9.140625" style="238"/>
    <col min="4619" max="4619" width="75.42578125" style="238" customWidth="1"/>
    <col min="4620" max="4620" width="45.28515625" style="238" customWidth="1"/>
    <col min="4621" max="4861" width="9.140625" style="238"/>
    <col min="4862" max="4862" width="4.42578125" style="238" customWidth="1"/>
    <col min="4863" max="4863" width="11.5703125" style="238" customWidth="1"/>
    <col min="4864" max="4864" width="40.42578125" style="238" customWidth="1"/>
    <col min="4865" max="4865" width="5.5703125" style="238" customWidth="1"/>
    <col min="4866" max="4866" width="8.5703125" style="238" customWidth="1"/>
    <col min="4867" max="4867" width="9.85546875" style="238" customWidth="1"/>
    <col min="4868" max="4870" width="13.85546875" style="238" customWidth="1"/>
    <col min="4871" max="4871" width="9.140625" style="238"/>
    <col min="4872" max="4872" width="21.85546875" style="238" customWidth="1"/>
    <col min="4873" max="4873" width="9.42578125" style="238" bestFit="1" customWidth="1"/>
    <col min="4874" max="4874" width="9.140625" style="238"/>
    <col min="4875" max="4875" width="75.42578125" style="238" customWidth="1"/>
    <col min="4876" max="4876" width="45.28515625" style="238" customWidth="1"/>
    <col min="4877" max="5117" width="9.140625" style="238"/>
    <col min="5118" max="5118" width="4.42578125" style="238" customWidth="1"/>
    <col min="5119" max="5119" width="11.5703125" style="238" customWidth="1"/>
    <col min="5120" max="5120" width="40.42578125" style="238" customWidth="1"/>
    <col min="5121" max="5121" width="5.5703125" style="238" customWidth="1"/>
    <col min="5122" max="5122" width="8.5703125" style="238" customWidth="1"/>
    <col min="5123" max="5123" width="9.85546875" style="238" customWidth="1"/>
    <col min="5124" max="5126" width="13.85546875" style="238" customWidth="1"/>
    <col min="5127" max="5127" width="9.140625" style="238"/>
    <col min="5128" max="5128" width="21.85546875" style="238" customWidth="1"/>
    <col min="5129" max="5129" width="9.42578125" style="238" bestFit="1" customWidth="1"/>
    <col min="5130" max="5130" width="9.140625" style="238"/>
    <col min="5131" max="5131" width="75.42578125" style="238" customWidth="1"/>
    <col min="5132" max="5132" width="45.28515625" style="238" customWidth="1"/>
    <col min="5133" max="5373" width="9.140625" style="238"/>
    <col min="5374" max="5374" width="4.42578125" style="238" customWidth="1"/>
    <col min="5375" max="5375" width="11.5703125" style="238" customWidth="1"/>
    <col min="5376" max="5376" width="40.42578125" style="238" customWidth="1"/>
    <col min="5377" max="5377" width="5.5703125" style="238" customWidth="1"/>
    <col min="5378" max="5378" width="8.5703125" style="238" customWidth="1"/>
    <col min="5379" max="5379" width="9.85546875" style="238" customWidth="1"/>
    <col min="5380" max="5382" width="13.85546875" style="238" customWidth="1"/>
    <col min="5383" max="5383" width="9.140625" style="238"/>
    <col min="5384" max="5384" width="21.85546875" style="238" customWidth="1"/>
    <col min="5385" max="5385" width="9.42578125" style="238" bestFit="1" customWidth="1"/>
    <col min="5386" max="5386" width="9.140625" style="238"/>
    <col min="5387" max="5387" width="75.42578125" style="238" customWidth="1"/>
    <col min="5388" max="5388" width="45.28515625" style="238" customWidth="1"/>
    <col min="5389" max="5629" width="9.140625" style="238"/>
    <col min="5630" max="5630" width="4.42578125" style="238" customWidth="1"/>
    <col min="5631" max="5631" width="11.5703125" style="238" customWidth="1"/>
    <col min="5632" max="5632" width="40.42578125" style="238" customWidth="1"/>
    <col min="5633" max="5633" width="5.5703125" style="238" customWidth="1"/>
    <col min="5634" max="5634" width="8.5703125" style="238" customWidth="1"/>
    <col min="5635" max="5635" width="9.85546875" style="238" customWidth="1"/>
    <col min="5636" max="5638" width="13.85546875" style="238" customWidth="1"/>
    <col min="5639" max="5639" width="9.140625" style="238"/>
    <col min="5640" max="5640" width="21.85546875" style="238" customWidth="1"/>
    <col min="5641" max="5641" width="9.42578125" style="238" bestFit="1" customWidth="1"/>
    <col min="5642" max="5642" width="9.140625" style="238"/>
    <col min="5643" max="5643" width="75.42578125" style="238" customWidth="1"/>
    <col min="5644" max="5644" width="45.28515625" style="238" customWidth="1"/>
    <col min="5645" max="5885" width="9.140625" style="238"/>
    <col min="5886" max="5886" width="4.42578125" style="238" customWidth="1"/>
    <col min="5887" max="5887" width="11.5703125" style="238" customWidth="1"/>
    <col min="5888" max="5888" width="40.42578125" style="238" customWidth="1"/>
    <col min="5889" max="5889" width="5.5703125" style="238" customWidth="1"/>
    <col min="5890" max="5890" width="8.5703125" style="238" customWidth="1"/>
    <col min="5891" max="5891" width="9.85546875" style="238" customWidth="1"/>
    <col min="5892" max="5894" width="13.85546875" style="238" customWidth="1"/>
    <col min="5895" max="5895" width="9.140625" style="238"/>
    <col min="5896" max="5896" width="21.85546875" style="238" customWidth="1"/>
    <col min="5897" max="5897" width="9.42578125" style="238" bestFit="1" customWidth="1"/>
    <col min="5898" max="5898" width="9.140625" style="238"/>
    <col min="5899" max="5899" width="75.42578125" style="238" customWidth="1"/>
    <col min="5900" max="5900" width="45.28515625" style="238" customWidth="1"/>
    <col min="5901" max="6141" width="9.140625" style="238"/>
    <col min="6142" max="6142" width="4.42578125" style="238" customWidth="1"/>
    <col min="6143" max="6143" width="11.5703125" style="238" customWidth="1"/>
    <col min="6144" max="6144" width="40.42578125" style="238" customWidth="1"/>
    <col min="6145" max="6145" width="5.5703125" style="238" customWidth="1"/>
    <col min="6146" max="6146" width="8.5703125" style="238" customWidth="1"/>
    <col min="6147" max="6147" width="9.85546875" style="238" customWidth="1"/>
    <col min="6148" max="6150" width="13.85546875" style="238" customWidth="1"/>
    <col min="6151" max="6151" width="9.140625" style="238"/>
    <col min="6152" max="6152" width="21.85546875" style="238" customWidth="1"/>
    <col min="6153" max="6153" width="9.42578125" style="238" bestFit="1" customWidth="1"/>
    <col min="6154" max="6154" width="9.140625" style="238"/>
    <col min="6155" max="6155" width="75.42578125" style="238" customWidth="1"/>
    <col min="6156" max="6156" width="45.28515625" style="238" customWidth="1"/>
    <col min="6157" max="6397" width="9.140625" style="238"/>
    <col min="6398" max="6398" width="4.42578125" style="238" customWidth="1"/>
    <col min="6399" max="6399" width="11.5703125" style="238" customWidth="1"/>
    <col min="6400" max="6400" width="40.42578125" style="238" customWidth="1"/>
    <col min="6401" max="6401" width="5.5703125" style="238" customWidth="1"/>
    <col min="6402" max="6402" width="8.5703125" style="238" customWidth="1"/>
    <col min="6403" max="6403" width="9.85546875" style="238" customWidth="1"/>
    <col min="6404" max="6406" width="13.85546875" style="238" customWidth="1"/>
    <col min="6407" max="6407" width="9.140625" style="238"/>
    <col min="6408" max="6408" width="21.85546875" style="238" customWidth="1"/>
    <col min="6409" max="6409" width="9.42578125" style="238" bestFit="1" customWidth="1"/>
    <col min="6410" max="6410" width="9.140625" style="238"/>
    <col min="6411" max="6411" width="75.42578125" style="238" customWidth="1"/>
    <col min="6412" max="6412" width="45.28515625" style="238" customWidth="1"/>
    <col min="6413" max="6653" width="9.140625" style="238"/>
    <col min="6654" max="6654" width="4.42578125" style="238" customWidth="1"/>
    <col min="6655" max="6655" width="11.5703125" style="238" customWidth="1"/>
    <col min="6656" max="6656" width="40.42578125" style="238" customWidth="1"/>
    <col min="6657" max="6657" width="5.5703125" style="238" customWidth="1"/>
    <col min="6658" max="6658" width="8.5703125" style="238" customWidth="1"/>
    <col min="6659" max="6659" width="9.85546875" style="238" customWidth="1"/>
    <col min="6660" max="6662" width="13.85546875" style="238" customWidth="1"/>
    <col min="6663" max="6663" width="9.140625" style="238"/>
    <col min="6664" max="6664" width="21.85546875" style="238" customWidth="1"/>
    <col min="6665" max="6665" width="9.42578125" style="238" bestFit="1" customWidth="1"/>
    <col min="6666" max="6666" width="9.140625" style="238"/>
    <col min="6667" max="6667" width="75.42578125" style="238" customWidth="1"/>
    <col min="6668" max="6668" width="45.28515625" style="238" customWidth="1"/>
    <col min="6669" max="6909" width="9.140625" style="238"/>
    <col min="6910" max="6910" width="4.42578125" style="238" customWidth="1"/>
    <col min="6911" max="6911" width="11.5703125" style="238" customWidth="1"/>
    <col min="6912" max="6912" width="40.42578125" style="238" customWidth="1"/>
    <col min="6913" max="6913" width="5.5703125" style="238" customWidth="1"/>
    <col min="6914" max="6914" width="8.5703125" style="238" customWidth="1"/>
    <col min="6915" max="6915" width="9.85546875" style="238" customWidth="1"/>
    <col min="6916" max="6918" width="13.85546875" style="238" customWidth="1"/>
    <col min="6919" max="6919" width="9.140625" style="238"/>
    <col min="6920" max="6920" width="21.85546875" style="238" customWidth="1"/>
    <col min="6921" max="6921" width="9.42578125" style="238" bestFit="1" customWidth="1"/>
    <col min="6922" max="6922" width="9.140625" style="238"/>
    <col min="6923" max="6923" width="75.42578125" style="238" customWidth="1"/>
    <col min="6924" max="6924" width="45.28515625" style="238" customWidth="1"/>
    <col min="6925" max="7165" width="9.140625" style="238"/>
    <col min="7166" max="7166" width="4.42578125" style="238" customWidth="1"/>
    <col min="7167" max="7167" width="11.5703125" style="238" customWidth="1"/>
    <col min="7168" max="7168" width="40.42578125" style="238" customWidth="1"/>
    <col min="7169" max="7169" width="5.5703125" style="238" customWidth="1"/>
    <col min="7170" max="7170" width="8.5703125" style="238" customWidth="1"/>
    <col min="7171" max="7171" width="9.85546875" style="238" customWidth="1"/>
    <col min="7172" max="7174" width="13.85546875" style="238" customWidth="1"/>
    <col min="7175" max="7175" width="9.140625" style="238"/>
    <col min="7176" max="7176" width="21.85546875" style="238" customWidth="1"/>
    <col min="7177" max="7177" width="9.42578125" style="238" bestFit="1" customWidth="1"/>
    <col min="7178" max="7178" width="9.140625" style="238"/>
    <col min="7179" max="7179" width="75.42578125" style="238" customWidth="1"/>
    <col min="7180" max="7180" width="45.28515625" style="238" customWidth="1"/>
    <col min="7181" max="7421" width="9.140625" style="238"/>
    <col min="7422" max="7422" width="4.42578125" style="238" customWidth="1"/>
    <col min="7423" max="7423" width="11.5703125" style="238" customWidth="1"/>
    <col min="7424" max="7424" width="40.42578125" style="238" customWidth="1"/>
    <col min="7425" max="7425" width="5.5703125" style="238" customWidth="1"/>
    <col min="7426" max="7426" width="8.5703125" style="238" customWidth="1"/>
    <col min="7427" max="7427" width="9.85546875" style="238" customWidth="1"/>
    <col min="7428" max="7430" width="13.85546875" style="238" customWidth="1"/>
    <col min="7431" max="7431" width="9.140625" style="238"/>
    <col min="7432" max="7432" width="21.85546875" style="238" customWidth="1"/>
    <col min="7433" max="7433" width="9.42578125" style="238" bestFit="1" customWidth="1"/>
    <col min="7434" max="7434" width="9.140625" style="238"/>
    <col min="7435" max="7435" width="75.42578125" style="238" customWidth="1"/>
    <col min="7436" max="7436" width="45.28515625" style="238" customWidth="1"/>
    <col min="7437" max="7677" width="9.140625" style="238"/>
    <col min="7678" max="7678" width="4.42578125" style="238" customWidth="1"/>
    <col min="7679" max="7679" width="11.5703125" style="238" customWidth="1"/>
    <col min="7680" max="7680" width="40.42578125" style="238" customWidth="1"/>
    <col min="7681" max="7681" width="5.5703125" style="238" customWidth="1"/>
    <col min="7682" max="7682" width="8.5703125" style="238" customWidth="1"/>
    <col min="7683" max="7683" width="9.85546875" style="238" customWidth="1"/>
    <col min="7684" max="7686" width="13.85546875" style="238" customWidth="1"/>
    <col min="7687" max="7687" width="9.140625" style="238"/>
    <col min="7688" max="7688" width="21.85546875" style="238" customWidth="1"/>
    <col min="7689" max="7689" width="9.42578125" style="238" bestFit="1" customWidth="1"/>
    <col min="7690" max="7690" width="9.140625" style="238"/>
    <col min="7691" max="7691" width="75.42578125" style="238" customWidth="1"/>
    <col min="7692" max="7692" width="45.28515625" style="238" customWidth="1"/>
    <col min="7693" max="7933" width="9.140625" style="238"/>
    <col min="7934" max="7934" width="4.42578125" style="238" customWidth="1"/>
    <col min="7935" max="7935" width="11.5703125" style="238" customWidth="1"/>
    <col min="7936" max="7936" width="40.42578125" style="238" customWidth="1"/>
    <col min="7937" max="7937" width="5.5703125" style="238" customWidth="1"/>
    <col min="7938" max="7938" width="8.5703125" style="238" customWidth="1"/>
    <col min="7939" max="7939" width="9.85546875" style="238" customWidth="1"/>
    <col min="7940" max="7942" width="13.85546875" style="238" customWidth="1"/>
    <col min="7943" max="7943" width="9.140625" style="238"/>
    <col min="7944" max="7944" width="21.85546875" style="238" customWidth="1"/>
    <col min="7945" max="7945" width="9.42578125" style="238" bestFit="1" customWidth="1"/>
    <col min="7946" max="7946" width="9.140625" style="238"/>
    <col min="7947" max="7947" width="75.42578125" style="238" customWidth="1"/>
    <col min="7948" max="7948" width="45.28515625" style="238" customWidth="1"/>
    <col min="7949" max="8189" width="9.140625" style="238"/>
    <col min="8190" max="8190" width="4.42578125" style="238" customWidth="1"/>
    <col min="8191" max="8191" width="11.5703125" style="238" customWidth="1"/>
    <col min="8192" max="8192" width="40.42578125" style="238" customWidth="1"/>
    <col min="8193" max="8193" width="5.5703125" style="238" customWidth="1"/>
    <col min="8194" max="8194" width="8.5703125" style="238" customWidth="1"/>
    <col min="8195" max="8195" width="9.85546875" style="238" customWidth="1"/>
    <col min="8196" max="8198" width="13.85546875" style="238" customWidth="1"/>
    <col min="8199" max="8199" width="9.140625" style="238"/>
    <col min="8200" max="8200" width="21.85546875" style="238" customWidth="1"/>
    <col min="8201" max="8201" width="9.42578125" style="238" bestFit="1" customWidth="1"/>
    <col min="8202" max="8202" width="9.140625" style="238"/>
    <col min="8203" max="8203" width="75.42578125" style="238" customWidth="1"/>
    <col min="8204" max="8204" width="45.28515625" style="238" customWidth="1"/>
    <col min="8205" max="8445" width="9.140625" style="238"/>
    <col min="8446" max="8446" width="4.42578125" style="238" customWidth="1"/>
    <col min="8447" max="8447" width="11.5703125" style="238" customWidth="1"/>
    <col min="8448" max="8448" width="40.42578125" style="238" customWidth="1"/>
    <col min="8449" max="8449" width="5.5703125" style="238" customWidth="1"/>
    <col min="8450" max="8450" width="8.5703125" style="238" customWidth="1"/>
    <col min="8451" max="8451" width="9.85546875" style="238" customWidth="1"/>
    <col min="8452" max="8454" width="13.85546875" style="238" customWidth="1"/>
    <col min="8455" max="8455" width="9.140625" style="238"/>
    <col min="8456" max="8456" width="21.85546875" style="238" customWidth="1"/>
    <col min="8457" max="8457" width="9.42578125" style="238" bestFit="1" customWidth="1"/>
    <col min="8458" max="8458" width="9.140625" style="238"/>
    <col min="8459" max="8459" width="75.42578125" style="238" customWidth="1"/>
    <col min="8460" max="8460" width="45.28515625" style="238" customWidth="1"/>
    <col min="8461" max="8701" width="9.140625" style="238"/>
    <col min="8702" max="8702" width="4.42578125" style="238" customWidth="1"/>
    <col min="8703" max="8703" width="11.5703125" style="238" customWidth="1"/>
    <col min="8704" max="8704" width="40.42578125" style="238" customWidth="1"/>
    <col min="8705" max="8705" width="5.5703125" style="238" customWidth="1"/>
    <col min="8706" max="8706" width="8.5703125" style="238" customWidth="1"/>
    <col min="8707" max="8707" width="9.85546875" style="238" customWidth="1"/>
    <col min="8708" max="8710" width="13.85546875" style="238" customWidth="1"/>
    <col min="8711" max="8711" width="9.140625" style="238"/>
    <col min="8712" max="8712" width="21.85546875" style="238" customWidth="1"/>
    <col min="8713" max="8713" width="9.42578125" style="238" bestFit="1" customWidth="1"/>
    <col min="8714" max="8714" width="9.140625" style="238"/>
    <col min="8715" max="8715" width="75.42578125" style="238" customWidth="1"/>
    <col min="8716" max="8716" width="45.28515625" style="238" customWidth="1"/>
    <col min="8717" max="8957" width="9.140625" style="238"/>
    <col min="8958" max="8958" width="4.42578125" style="238" customWidth="1"/>
    <col min="8959" max="8959" width="11.5703125" style="238" customWidth="1"/>
    <col min="8960" max="8960" width="40.42578125" style="238" customWidth="1"/>
    <col min="8961" max="8961" width="5.5703125" style="238" customWidth="1"/>
    <col min="8962" max="8962" width="8.5703125" style="238" customWidth="1"/>
    <col min="8963" max="8963" width="9.85546875" style="238" customWidth="1"/>
    <col min="8964" max="8966" width="13.85546875" style="238" customWidth="1"/>
    <col min="8967" max="8967" width="9.140625" style="238"/>
    <col min="8968" max="8968" width="21.85546875" style="238" customWidth="1"/>
    <col min="8969" max="8969" width="9.42578125" style="238" bestFit="1" customWidth="1"/>
    <col min="8970" max="8970" width="9.140625" style="238"/>
    <col min="8971" max="8971" width="75.42578125" style="238" customWidth="1"/>
    <col min="8972" max="8972" width="45.28515625" style="238" customWidth="1"/>
    <col min="8973" max="9213" width="9.140625" style="238"/>
    <col min="9214" max="9214" width="4.42578125" style="238" customWidth="1"/>
    <col min="9215" max="9215" width="11.5703125" style="238" customWidth="1"/>
    <col min="9216" max="9216" width="40.42578125" style="238" customWidth="1"/>
    <col min="9217" max="9217" width="5.5703125" style="238" customWidth="1"/>
    <col min="9218" max="9218" width="8.5703125" style="238" customWidth="1"/>
    <col min="9219" max="9219" width="9.85546875" style="238" customWidth="1"/>
    <col min="9220" max="9222" width="13.85546875" style="238" customWidth="1"/>
    <col min="9223" max="9223" width="9.140625" style="238"/>
    <col min="9224" max="9224" width="21.85546875" style="238" customWidth="1"/>
    <col min="9225" max="9225" width="9.42578125" style="238" bestFit="1" customWidth="1"/>
    <col min="9226" max="9226" width="9.140625" style="238"/>
    <col min="9227" max="9227" width="75.42578125" style="238" customWidth="1"/>
    <col min="9228" max="9228" width="45.28515625" style="238" customWidth="1"/>
    <col min="9229" max="9469" width="9.140625" style="238"/>
    <col min="9470" max="9470" width="4.42578125" style="238" customWidth="1"/>
    <col min="9471" max="9471" width="11.5703125" style="238" customWidth="1"/>
    <col min="9472" max="9472" width="40.42578125" style="238" customWidth="1"/>
    <col min="9473" max="9473" width="5.5703125" style="238" customWidth="1"/>
    <col min="9474" max="9474" width="8.5703125" style="238" customWidth="1"/>
    <col min="9475" max="9475" width="9.85546875" style="238" customWidth="1"/>
    <col min="9476" max="9478" width="13.85546875" style="238" customWidth="1"/>
    <col min="9479" max="9479" width="9.140625" style="238"/>
    <col min="9480" max="9480" width="21.85546875" style="238" customWidth="1"/>
    <col min="9481" max="9481" width="9.42578125" style="238" bestFit="1" customWidth="1"/>
    <col min="9482" max="9482" width="9.140625" style="238"/>
    <col min="9483" max="9483" width="75.42578125" style="238" customWidth="1"/>
    <col min="9484" max="9484" width="45.28515625" style="238" customWidth="1"/>
    <col min="9485" max="9725" width="9.140625" style="238"/>
    <col min="9726" max="9726" width="4.42578125" style="238" customWidth="1"/>
    <col min="9727" max="9727" width="11.5703125" style="238" customWidth="1"/>
    <col min="9728" max="9728" width="40.42578125" style="238" customWidth="1"/>
    <col min="9729" max="9729" width="5.5703125" style="238" customWidth="1"/>
    <col min="9730" max="9730" width="8.5703125" style="238" customWidth="1"/>
    <col min="9731" max="9731" width="9.85546875" style="238" customWidth="1"/>
    <col min="9732" max="9734" width="13.85546875" style="238" customWidth="1"/>
    <col min="9735" max="9735" width="9.140625" style="238"/>
    <col min="9736" max="9736" width="21.85546875" style="238" customWidth="1"/>
    <col min="9737" max="9737" width="9.42578125" style="238" bestFit="1" customWidth="1"/>
    <col min="9738" max="9738" width="9.140625" style="238"/>
    <col min="9739" max="9739" width="75.42578125" style="238" customWidth="1"/>
    <col min="9740" max="9740" width="45.28515625" style="238" customWidth="1"/>
    <col min="9741" max="9981" width="9.140625" style="238"/>
    <col min="9982" max="9982" width="4.42578125" style="238" customWidth="1"/>
    <col min="9983" max="9983" width="11.5703125" style="238" customWidth="1"/>
    <col min="9984" max="9984" width="40.42578125" style="238" customWidth="1"/>
    <col min="9985" max="9985" width="5.5703125" style="238" customWidth="1"/>
    <col min="9986" max="9986" width="8.5703125" style="238" customWidth="1"/>
    <col min="9987" max="9987" width="9.85546875" style="238" customWidth="1"/>
    <col min="9988" max="9990" width="13.85546875" style="238" customWidth="1"/>
    <col min="9991" max="9991" width="9.140625" style="238"/>
    <col min="9992" max="9992" width="21.85546875" style="238" customWidth="1"/>
    <col min="9993" max="9993" width="9.42578125" style="238" bestFit="1" customWidth="1"/>
    <col min="9994" max="9994" width="9.140625" style="238"/>
    <col min="9995" max="9995" width="75.42578125" style="238" customWidth="1"/>
    <col min="9996" max="9996" width="45.28515625" style="238" customWidth="1"/>
    <col min="9997" max="10237" width="9.140625" style="238"/>
    <col min="10238" max="10238" width="4.42578125" style="238" customWidth="1"/>
    <col min="10239" max="10239" width="11.5703125" style="238" customWidth="1"/>
    <col min="10240" max="10240" width="40.42578125" style="238" customWidth="1"/>
    <col min="10241" max="10241" width="5.5703125" style="238" customWidth="1"/>
    <col min="10242" max="10242" width="8.5703125" style="238" customWidth="1"/>
    <col min="10243" max="10243" width="9.85546875" style="238" customWidth="1"/>
    <col min="10244" max="10246" width="13.85546875" style="238" customWidth="1"/>
    <col min="10247" max="10247" width="9.140625" style="238"/>
    <col min="10248" max="10248" width="21.85546875" style="238" customWidth="1"/>
    <col min="10249" max="10249" width="9.42578125" style="238" bestFit="1" customWidth="1"/>
    <col min="10250" max="10250" width="9.140625" style="238"/>
    <col min="10251" max="10251" width="75.42578125" style="238" customWidth="1"/>
    <col min="10252" max="10252" width="45.28515625" style="238" customWidth="1"/>
    <col min="10253" max="10493" width="9.140625" style="238"/>
    <col min="10494" max="10494" width="4.42578125" style="238" customWidth="1"/>
    <col min="10495" max="10495" width="11.5703125" style="238" customWidth="1"/>
    <col min="10496" max="10496" width="40.42578125" style="238" customWidth="1"/>
    <col min="10497" max="10497" width="5.5703125" style="238" customWidth="1"/>
    <col min="10498" max="10498" width="8.5703125" style="238" customWidth="1"/>
    <col min="10499" max="10499" width="9.85546875" style="238" customWidth="1"/>
    <col min="10500" max="10502" width="13.85546875" style="238" customWidth="1"/>
    <col min="10503" max="10503" width="9.140625" style="238"/>
    <col min="10504" max="10504" width="21.85546875" style="238" customWidth="1"/>
    <col min="10505" max="10505" width="9.42578125" style="238" bestFit="1" customWidth="1"/>
    <col min="10506" max="10506" width="9.140625" style="238"/>
    <col min="10507" max="10507" width="75.42578125" style="238" customWidth="1"/>
    <col min="10508" max="10508" width="45.28515625" style="238" customWidth="1"/>
    <col min="10509" max="10749" width="9.140625" style="238"/>
    <col min="10750" max="10750" width="4.42578125" style="238" customWidth="1"/>
    <col min="10751" max="10751" width="11.5703125" style="238" customWidth="1"/>
    <col min="10752" max="10752" width="40.42578125" style="238" customWidth="1"/>
    <col min="10753" max="10753" width="5.5703125" style="238" customWidth="1"/>
    <col min="10754" max="10754" width="8.5703125" style="238" customWidth="1"/>
    <col min="10755" max="10755" width="9.85546875" style="238" customWidth="1"/>
    <col min="10756" max="10758" width="13.85546875" style="238" customWidth="1"/>
    <col min="10759" max="10759" width="9.140625" style="238"/>
    <col min="10760" max="10760" width="21.85546875" style="238" customWidth="1"/>
    <col min="10761" max="10761" width="9.42578125" style="238" bestFit="1" customWidth="1"/>
    <col min="10762" max="10762" width="9.140625" style="238"/>
    <col min="10763" max="10763" width="75.42578125" style="238" customWidth="1"/>
    <col min="10764" max="10764" width="45.28515625" style="238" customWidth="1"/>
    <col min="10765" max="11005" width="9.140625" style="238"/>
    <col min="11006" max="11006" width="4.42578125" style="238" customWidth="1"/>
    <col min="11007" max="11007" width="11.5703125" style="238" customWidth="1"/>
    <col min="11008" max="11008" width="40.42578125" style="238" customWidth="1"/>
    <col min="11009" max="11009" width="5.5703125" style="238" customWidth="1"/>
    <col min="11010" max="11010" width="8.5703125" style="238" customWidth="1"/>
    <col min="11011" max="11011" width="9.85546875" style="238" customWidth="1"/>
    <col min="11012" max="11014" width="13.85546875" style="238" customWidth="1"/>
    <col min="11015" max="11015" width="9.140625" style="238"/>
    <col min="11016" max="11016" width="21.85546875" style="238" customWidth="1"/>
    <col min="11017" max="11017" width="9.42578125" style="238" bestFit="1" customWidth="1"/>
    <col min="11018" max="11018" width="9.140625" style="238"/>
    <col min="11019" max="11019" width="75.42578125" style="238" customWidth="1"/>
    <col min="11020" max="11020" width="45.28515625" style="238" customWidth="1"/>
    <col min="11021" max="11261" width="9.140625" style="238"/>
    <col min="11262" max="11262" width="4.42578125" style="238" customWidth="1"/>
    <col min="11263" max="11263" width="11.5703125" style="238" customWidth="1"/>
    <col min="11264" max="11264" width="40.42578125" style="238" customWidth="1"/>
    <col min="11265" max="11265" width="5.5703125" style="238" customWidth="1"/>
    <col min="11266" max="11266" width="8.5703125" style="238" customWidth="1"/>
    <col min="11267" max="11267" width="9.85546875" style="238" customWidth="1"/>
    <col min="11268" max="11270" width="13.85546875" style="238" customWidth="1"/>
    <col min="11271" max="11271" width="9.140625" style="238"/>
    <col min="11272" max="11272" width="21.85546875" style="238" customWidth="1"/>
    <col min="11273" max="11273" width="9.42578125" style="238" bestFit="1" customWidth="1"/>
    <col min="11274" max="11274" width="9.140625" style="238"/>
    <col min="11275" max="11275" width="75.42578125" style="238" customWidth="1"/>
    <col min="11276" max="11276" width="45.28515625" style="238" customWidth="1"/>
    <col min="11277" max="11517" width="9.140625" style="238"/>
    <col min="11518" max="11518" width="4.42578125" style="238" customWidth="1"/>
    <col min="11519" max="11519" width="11.5703125" style="238" customWidth="1"/>
    <col min="11520" max="11520" width="40.42578125" style="238" customWidth="1"/>
    <col min="11521" max="11521" width="5.5703125" style="238" customWidth="1"/>
    <col min="11522" max="11522" width="8.5703125" style="238" customWidth="1"/>
    <col min="11523" max="11523" width="9.85546875" style="238" customWidth="1"/>
    <col min="11524" max="11526" width="13.85546875" style="238" customWidth="1"/>
    <col min="11527" max="11527" width="9.140625" style="238"/>
    <col min="11528" max="11528" width="21.85546875" style="238" customWidth="1"/>
    <col min="11529" max="11529" width="9.42578125" style="238" bestFit="1" customWidth="1"/>
    <col min="11530" max="11530" width="9.140625" style="238"/>
    <col min="11531" max="11531" width="75.42578125" style="238" customWidth="1"/>
    <col min="11532" max="11532" width="45.28515625" style="238" customWidth="1"/>
    <col min="11533" max="11773" width="9.140625" style="238"/>
    <col min="11774" max="11774" width="4.42578125" style="238" customWidth="1"/>
    <col min="11775" max="11775" width="11.5703125" style="238" customWidth="1"/>
    <col min="11776" max="11776" width="40.42578125" style="238" customWidth="1"/>
    <col min="11777" max="11777" width="5.5703125" style="238" customWidth="1"/>
    <col min="11778" max="11778" width="8.5703125" style="238" customWidth="1"/>
    <col min="11779" max="11779" width="9.85546875" style="238" customWidth="1"/>
    <col min="11780" max="11782" width="13.85546875" style="238" customWidth="1"/>
    <col min="11783" max="11783" width="9.140625" style="238"/>
    <col min="11784" max="11784" width="21.85546875" style="238" customWidth="1"/>
    <col min="11785" max="11785" width="9.42578125" style="238" bestFit="1" customWidth="1"/>
    <col min="11786" max="11786" width="9.140625" style="238"/>
    <col min="11787" max="11787" width="75.42578125" style="238" customWidth="1"/>
    <col min="11788" max="11788" width="45.28515625" style="238" customWidth="1"/>
    <col min="11789" max="12029" width="9.140625" style="238"/>
    <col min="12030" max="12030" width="4.42578125" style="238" customWidth="1"/>
    <col min="12031" max="12031" width="11.5703125" style="238" customWidth="1"/>
    <col min="12032" max="12032" width="40.42578125" style="238" customWidth="1"/>
    <col min="12033" max="12033" width="5.5703125" style="238" customWidth="1"/>
    <col min="12034" max="12034" width="8.5703125" style="238" customWidth="1"/>
    <col min="12035" max="12035" width="9.85546875" style="238" customWidth="1"/>
    <col min="12036" max="12038" width="13.85546875" style="238" customWidth="1"/>
    <col min="12039" max="12039" width="9.140625" style="238"/>
    <col min="12040" max="12040" width="21.85546875" style="238" customWidth="1"/>
    <col min="12041" max="12041" width="9.42578125" style="238" bestFit="1" customWidth="1"/>
    <col min="12042" max="12042" width="9.140625" style="238"/>
    <col min="12043" max="12043" width="75.42578125" style="238" customWidth="1"/>
    <col min="12044" max="12044" width="45.28515625" style="238" customWidth="1"/>
    <col min="12045" max="12285" width="9.140625" style="238"/>
    <col min="12286" max="12286" width="4.42578125" style="238" customWidth="1"/>
    <col min="12287" max="12287" width="11.5703125" style="238" customWidth="1"/>
    <col min="12288" max="12288" width="40.42578125" style="238" customWidth="1"/>
    <col min="12289" max="12289" width="5.5703125" style="238" customWidth="1"/>
    <col min="12290" max="12290" width="8.5703125" style="238" customWidth="1"/>
    <col min="12291" max="12291" width="9.85546875" style="238" customWidth="1"/>
    <col min="12292" max="12294" width="13.85546875" style="238" customWidth="1"/>
    <col min="12295" max="12295" width="9.140625" style="238"/>
    <col min="12296" max="12296" width="21.85546875" style="238" customWidth="1"/>
    <col min="12297" max="12297" width="9.42578125" style="238" bestFit="1" customWidth="1"/>
    <col min="12298" max="12298" width="9.140625" style="238"/>
    <col min="12299" max="12299" width="75.42578125" style="238" customWidth="1"/>
    <col min="12300" max="12300" width="45.28515625" style="238" customWidth="1"/>
    <col min="12301" max="12541" width="9.140625" style="238"/>
    <col min="12542" max="12542" width="4.42578125" style="238" customWidth="1"/>
    <col min="12543" max="12543" width="11.5703125" style="238" customWidth="1"/>
    <col min="12544" max="12544" width="40.42578125" style="238" customWidth="1"/>
    <col min="12545" max="12545" width="5.5703125" style="238" customWidth="1"/>
    <col min="12546" max="12546" width="8.5703125" style="238" customWidth="1"/>
    <col min="12547" max="12547" width="9.85546875" style="238" customWidth="1"/>
    <col min="12548" max="12550" width="13.85546875" style="238" customWidth="1"/>
    <col min="12551" max="12551" width="9.140625" style="238"/>
    <col min="12552" max="12552" width="21.85546875" style="238" customWidth="1"/>
    <col min="12553" max="12553" width="9.42578125" style="238" bestFit="1" customWidth="1"/>
    <col min="12554" max="12554" width="9.140625" style="238"/>
    <col min="12555" max="12555" width="75.42578125" style="238" customWidth="1"/>
    <col min="12556" max="12556" width="45.28515625" style="238" customWidth="1"/>
    <col min="12557" max="12797" width="9.140625" style="238"/>
    <col min="12798" max="12798" width="4.42578125" style="238" customWidth="1"/>
    <col min="12799" max="12799" width="11.5703125" style="238" customWidth="1"/>
    <col min="12800" max="12800" width="40.42578125" style="238" customWidth="1"/>
    <col min="12801" max="12801" width="5.5703125" style="238" customWidth="1"/>
    <col min="12802" max="12802" width="8.5703125" style="238" customWidth="1"/>
    <col min="12803" max="12803" width="9.85546875" style="238" customWidth="1"/>
    <col min="12804" max="12806" width="13.85546875" style="238" customWidth="1"/>
    <col min="12807" max="12807" width="9.140625" style="238"/>
    <col min="12808" max="12808" width="21.85546875" style="238" customWidth="1"/>
    <col min="12809" max="12809" width="9.42578125" style="238" bestFit="1" customWidth="1"/>
    <col min="12810" max="12810" width="9.140625" style="238"/>
    <col min="12811" max="12811" width="75.42578125" style="238" customWidth="1"/>
    <col min="12812" max="12812" width="45.28515625" style="238" customWidth="1"/>
    <col min="12813" max="13053" width="9.140625" style="238"/>
    <col min="13054" max="13054" width="4.42578125" style="238" customWidth="1"/>
    <col min="13055" max="13055" width="11.5703125" style="238" customWidth="1"/>
    <col min="13056" max="13056" width="40.42578125" style="238" customWidth="1"/>
    <col min="13057" max="13057" width="5.5703125" style="238" customWidth="1"/>
    <col min="13058" max="13058" width="8.5703125" style="238" customWidth="1"/>
    <col min="13059" max="13059" width="9.85546875" style="238" customWidth="1"/>
    <col min="13060" max="13062" width="13.85546875" style="238" customWidth="1"/>
    <col min="13063" max="13063" width="9.140625" style="238"/>
    <col min="13064" max="13064" width="21.85546875" style="238" customWidth="1"/>
    <col min="13065" max="13065" width="9.42578125" style="238" bestFit="1" customWidth="1"/>
    <col min="13066" max="13066" width="9.140625" style="238"/>
    <col min="13067" max="13067" width="75.42578125" style="238" customWidth="1"/>
    <col min="13068" max="13068" width="45.28515625" style="238" customWidth="1"/>
    <col min="13069" max="13309" width="9.140625" style="238"/>
    <col min="13310" max="13310" width="4.42578125" style="238" customWidth="1"/>
    <col min="13311" max="13311" width="11.5703125" style="238" customWidth="1"/>
    <col min="13312" max="13312" width="40.42578125" style="238" customWidth="1"/>
    <col min="13313" max="13313" width="5.5703125" style="238" customWidth="1"/>
    <col min="13314" max="13314" width="8.5703125" style="238" customWidth="1"/>
    <col min="13315" max="13315" width="9.85546875" style="238" customWidth="1"/>
    <col min="13316" max="13318" width="13.85546875" style="238" customWidth="1"/>
    <col min="13319" max="13319" width="9.140625" style="238"/>
    <col min="13320" max="13320" width="21.85546875" style="238" customWidth="1"/>
    <col min="13321" max="13321" width="9.42578125" style="238" bestFit="1" customWidth="1"/>
    <col min="13322" max="13322" width="9.140625" style="238"/>
    <col min="13323" max="13323" width="75.42578125" style="238" customWidth="1"/>
    <col min="13324" max="13324" width="45.28515625" style="238" customWidth="1"/>
    <col min="13325" max="13565" width="9.140625" style="238"/>
    <col min="13566" max="13566" width="4.42578125" style="238" customWidth="1"/>
    <col min="13567" max="13567" width="11.5703125" style="238" customWidth="1"/>
    <col min="13568" max="13568" width="40.42578125" style="238" customWidth="1"/>
    <col min="13569" max="13569" width="5.5703125" style="238" customWidth="1"/>
    <col min="13570" max="13570" width="8.5703125" style="238" customWidth="1"/>
    <col min="13571" max="13571" width="9.85546875" style="238" customWidth="1"/>
    <col min="13572" max="13574" width="13.85546875" style="238" customWidth="1"/>
    <col min="13575" max="13575" width="9.140625" style="238"/>
    <col min="13576" max="13576" width="21.85546875" style="238" customWidth="1"/>
    <col min="13577" max="13577" width="9.42578125" style="238" bestFit="1" customWidth="1"/>
    <col min="13578" max="13578" width="9.140625" style="238"/>
    <col min="13579" max="13579" width="75.42578125" style="238" customWidth="1"/>
    <col min="13580" max="13580" width="45.28515625" style="238" customWidth="1"/>
    <col min="13581" max="13821" width="9.140625" style="238"/>
    <col min="13822" max="13822" width="4.42578125" style="238" customWidth="1"/>
    <col min="13823" max="13823" width="11.5703125" style="238" customWidth="1"/>
    <col min="13824" max="13824" width="40.42578125" style="238" customWidth="1"/>
    <col min="13825" max="13825" width="5.5703125" style="238" customWidth="1"/>
    <col min="13826" max="13826" width="8.5703125" style="238" customWidth="1"/>
    <col min="13827" max="13827" width="9.85546875" style="238" customWidth="1"/>
    <col min="13828" max="13830" width="13.85546875" style="238" customWidth="1"/>
    <col min="13831" max="13831" width="9.140625" style="238"/>
    <col min="13832" max="13832" width="21.85546875" style="238" customWidth="1"/>
    <col min="13833" max="13833" width="9.42578125" style="238" bestFit="1" customWidth="1"/>
    <col min="13834" max="13834" width="9.140625" style="238"/>
    <col min="13835" max="13835" width="75.42578125" style="238" customWidth="1"/>
    <col min="13836" max="13836" width="45.28515625" style="238" customWidth="1"/>
    <col min="13837" max="14077" width="9.140625" style="238"/>
    <col min="14078" max="14078" width="4.42578125" style="238" customWidth="1"/>
    <col min="14079" max="14079" width="11.5703125" style="238" customWidth="1"/>
    <col min="14080" max="14080" width="40.42578125" style="238" customWidth="1"/>
    <col min="14081" max="14081" width="5.5703125" style="238" customWidth="1"/>
    <col min="14082" max="14082" width="8.5703125" style="238" customWidth="1"/>
    <col min="14083" max="14083" width="9.85546875" style="238" customWidth="1"/>
    <col min="14084" max="14086" width="13.85546875" style="238" customWidth="1"/>
    <col min="14087" max="14087" width="9.140625" style="238"/>
    <col min="14088" max="14088" width="21.85546875" style="238" customWidth="1"/>
    <col min="14089" max="14089" width="9.42578125" style="238" bestFit="1" customWidth="1"/>
    <col min="14090" max="14090" width="9.140625" style="238"/>
    <col min="14091" max="14091" width="75.42578125" style="238" customWidth="1"/>
    <col min="14092" max="14092" width="45.28515625" style="238" customWidth="1"/>
    <col min="14093" max="14333" width="9.140625" style="238"/>
    <col min="14334" max="14334" width="4.42578125" style="238" customWidth="1"/>
    <col min="14335" max="14335" width="11.5703125" style="238" customWidth="1"/>
    <col min="14336" max="14336" width="40.42578125" style="238" customWidth="1"/>
    <col min="14337" max="14337" width="5.5703125" style="238" customWidth="1"/>
    <col min="14338" max="14338" width="8.5703125" style="238" customWidth="1"/>
    <col min="14339" max="14339" width="9.85546875" style="238" customWidth="1"/>
    <col min="14340" max="14342" width="13.85546875" style="238" customWidth="1"/>
    <col min="14343" max="14343" width="9.140625" style="238"/>
    <col min="14344" max="14344" width="21.85546875" style="238" customWidth="1"/>
    <col min="14345" max="14345" width="9.42578125" style="238" bestFit="1" customWidth="1"/>
    <col min="14346" max="14346" width="9.140625" style="238"/>
    <col min="14347" max="14347" width="75.42578125" style="238" customWidth="1"/>
    <col min="14348" max="14348" width="45.28515625" style="238" customWidth="1"/>
    <col min="14349" max="14589" width="9.140625" style="238"/>
    <col min="14590" max="14590" width="4.42578125" style="238" customWidth="1"/>
    <col min="14591" max="14591" width="11.5703125" style="238" customWidth="1"/>
    <col min="14592" max="14592" width="40.42578125" style="238" customWidth="1"/>
    <col min="14593" max="14593" width="5.5703125" style="238" customWidth="1"/>
    <col min="14594" max="14594" width="8.5703125" style="238" customWidth="1"/>
    <col min="14595" max="14595" width="9.85546875" style="238" customWidth="1"/>
    <col min="14596" max="14598" width="13.85546875" style="238" customWidth="1"/>
    <col min="14599" max="14599" width="9.140625" style="238"/>
    <col min="14600" max="14600" width="21.85546875" style="238" customWidth="1"/>
    <col min="14601" max="14601" width="9.42578125" style="238" bestFit="1" customWidth="1"/>
    <col min="14602" max="14602" width="9.140625" style="238"/>
    <col min="14603" max="14603" width="75.42578125" style="238" customWidth="1"/>
    <col min="14604" max="14604" width="45.28515625" style="238" customWidth="1"/>
    <col min="14605" max="14845" width="9.140625" style="238"/>
    <col min="14846" max="14846" width="4.42578125" style="238" customWidth="1"/>
    <col min="14847" max="14847" width="11.5703125" style="238" customWidth="1"/>
    <col min="14848" max="14848" width="40.42578125" style="238" customWidth="1"/>
    <col min="14849" max="14849" width="5.5703125" style="238" customWidth="1"/>
    <col min="14850" max="14850" width="8.5703125" style="238" customWidth="1"/>
    <col min="14851" max="14851" width="9.85546875" style="238" customWidth="1"/>
    <col min="14852" max="14854" width="13.85546875" style="238" customWidth="1"/>
    <col min="14855" max="14855" width="9.140625" style="238"/>
    <col min="14856" max="14856" width="21.85546875" style="238" customWidth="1"/>
    <col min="14857" max="14857" width="9.42578125" style="238" bestFit="1" customWidth="1"/>
    <col min="14858" max="14858" width="9.140625" style="238"/>
    <col min="14859" max="14859" width="75.42578125" style="238" customWidth="1"/>
    <col min="14860" max="14860" width="45.28515625" style="238" customWidth="1"/>
    <col min="14861" max="15101" width="9.140625" style="238"/>
    <col min="15102" max="15102" width="4.42578125" style="238" customWidth="1"/>
    <col min="15103" max="15103" width="11.5703125" style="238" customWidth="1"/>
    <col min="15104" max="15104" width="40.42578125" style="238" customWidth="1"/>
    <col min="15105" max="15105" width="5.5703125" style="238" customWidth="1"/>
    <col min="15106" max="15106" width="8.5703125" style="238" customWidth="1"/>
    <col min="15107" max="15107" width="9.85546875" style="238" customWidth="1"/>
    <col min="15108" max="15110" width="13.85546875" style="238" customWidth="1"/>
    <col min="15111" max="15111" width="9.140625" style="238"/>
    <col min="15112" max="15112" width="21.85546875" style="238" customWidth="1"/>
    <col min="15113" max="15113" width="9.42578125" style="238" bestFit="1" customWidth="1"/>
    <col min="15114" max="15114" width="9.140625" style="238"/>
    <col min="15115" max="15115" width="75.42578125" style="238" customWidth="1"/>
    <col min="15116" max="15116" width="45.28515625" style="238" customWidth="1"/>
    <col min="15117" max="15357" width="9.140625" style="238"/>
    <col min="15358" max="15358" width="4.42578125" style="238" customWidth="1"/>
    <col min="15359" max="15359" width="11.5703125" style="238" customWidth="1"/>
    <col min="15360" max="15360" width="40.42578125" style="238" customWidth="1"/>
    <col min="15361" max="15361" width="5.5703125" style="238" customWidth="1"/>
    <col min="15362" max="15362" width="8.5703125" style="238" customWidth="1"/>
    <col min="15363" max="15363" width="9.85546875" style="238" customWidth="1"/>
    <col min="15364" max="15366" width="13.85546875" style="238" customWidth="1"/>
    <col min="15367" max="15367" width="9.140625" style="238"/>
    <col min="15368" max="15368" width="21.85546875" style="238" customWidth="1"/>
    <col min="15369" max="15369" width="9.42578125" style="238" bestFit="1" customWidth="1"/>
    <col min="15370" max="15370" width="9.140625" style="238"/>
    <col min="15371" max="15371" width="75.42578125" style="238" customWidth="1"/>
    <col min="15372" max="15372" width="45.28515625" style="238" customWidth="1"/>
    <col min="15373" max="15613" width="9.140625" style="238"/>
    <col min="15614" max="15614" width="4.42578125" style="238" customWidth="1"/>
    <col min="15615" max="15615" width="11.5703125" style="238" customWidth="1"/>
    <col min="15616" max="15616" width="40.42578125" style="238" customWidth="1"/>
    <col min="15617" max="15617" width="5.5703125" style="238" customWidth="1"/>
    <col min="15618" max="15618" width="8.5703125" style="238" customWidth="1"/>
    <col min="15619" max="15619" width="9.85546875" style="238" customWidth="1"/>
    <col min="15620" max="15622" width="13.85546875" style="238" customWidth="1"/>
    <col min="15623" max="15623" width="9.140625" style="238"/>
    <col min="15624" max="15624" width="21.85546875" style="238" customWidth="1"/>
    <col min="15625" max="15625" width="9.42578125" style="238" bestFit="1" customWidth="1"/>
    <col min="15626" max="15626" width="9.140625" style="238"/>
    <col min="15627" max="15627" width="75.42578125" style="238" customWidth="1"/>
    <col min="15628" max="15628" width="45.28515625" style="238" customWidth="1"/>
    <col min="15629" max="15869" width="9.140625" style="238"/>
    <col min="15870" max="15870" width="4.42578125" style="238" customWidth="1"/>
    <col min="15871" max="15871" width="11.5703125" style="238" customWidth="1"/>
    <col min="15872" max="15872" width="40.42578125" style="238" customWidth="1"/>
    <col min="15873" max="15873" width="5.5703125" style="238" customWidth="1"/>
    <col min="15874" max="15874" width="8.5703125" style="238" customWidth="1"/>
    <col min="15875" max="15875" width="9.85546875" style="238" customWidth="1"/>
    <col min="15876" max="15878" width="13.85546875" style="238" customWidth="1"/>
    <col min="15879" max="15879" width="9.140625" style="238"/>
    <col min="15880" max="15880" width="21.85546875" style="238" customWidth="1"/>
    <col min="15881" max="15881" width="9.42578125" style="238" bestFit="1" customWidth="1"/>
    <col min="15882" max="15882" width="9.140625" style="238"/>
    <col min="15883" max="15883" width="75.42578125" style="238" customWidth="1"/>
    <col min="15884" max="15884" width="45.28515625" style="238" customWidth="1"/>
    <col min="15885" max="16125" width="9.140625" style="238"/>
    <col min="16126" max="16126" width="4.42578125" style="238" customWidth="1"/>
    <col min="16127" max="16127" width="11.5703125" style="238" customWidth="1"/>
    <col min="16128" max="16128" width="40.42578125" style="238" customWidth="1"/>
    <col min="16129" max="16129" width="5.5703125" style="238" customWidth="1"/>
    <col min="16130" max="16130" width="8.5703125" style="238" customWidth="1"/>
    <col min="16131" max="16131" width="9.85546875" style="238" customWidth="1"/>
    <col min="16132" max="16134" width="13.85546875" style="238" customWidth="1"/>
    <col min="16135" max="16135" width="9.140625" style="238"/>
    <col min="16136" max="16136" width="21.85546875" style="238" customWidth="1"/>
    <col min="16137" max="16137" width="9.42578125" style="238" bestFit="1" customWidth="1"/>
    <col min="16138" max="16138" width="9.140625" style="238"/>
    <col min="16139" max="16139" width="75.42578125" style="238" customWidth="1"/>
    <col min="16140" max="16140" width="45.28515625" style="238" customWidth="1"/>
    <col min="16141" max="16384" width="9.140625" style="238"/>
  </cols>
  <sheetData>
    <row r="1" spans="1:103" x14ac:dyDescent="0.2">
      <c r="A1" s="1" t="s">
        <v>423</v>
      </c>
      <c r="B1" s="2"/>
      <c r="C1" s="3"/>
      <c r="D1" s="5" t="s">
        <v>830</v>
      </c>
      <c r="E1" s="399"/>
      <c r="F1" s="400"/>
      <c r="G1" s="401" t="s">
        <v>425</v>
      </c>
      <c r="I1" s="402"/>
    </row>
    <row r="2" spans="1:103" ht="15" x14ac:dyDescent="0.25">
      <c r="A2" s="264" t="s">
        <v>13</v>
      </c>
      <c r="B2" s="13"/>
      <c r="C2" s="14"/>
      <c r="D2" s="16" t="s">
        <v>426</v>
      </c>
      <c r="E2" s="404"/>
      <c r="F2" s="405"/>
      <c r="G2" s="406"/>
      <c r="I2" s="402"/>
    </row>
    <row r="3" spans="1:103" x14ac:dyDescent="0.2">
      <c r="A3" s="266" t="s">
        <v>163</v>
      </c>
      <c r="B3" s="267" t="s">
        <v>164</v>
      </c>
      <c r="C3" s="267" t="s">
        <v>165</v>
      </c>
      <c r="D3" s="267" t="s">
        <v>4</v>
      </c>
      <c r="E3" s="267" t="s">
        <v>166</v>
      </c>
      <c r="F3" s="267" t="s">
        <v>167</v>
      </c>
      <c r="G3" s="268" t="s">
        <v>168</v>
      </c>
      <c r="I3" s="402"/>
    </row>
    <row r="4" spans="1:103" ht="15" x14ac:dyDescent="0.25">
      <c r="A4" s="269"/>
      <c r="B4" s="270"/>
      <c r="C4" s="389" t="s">
        <v>427</v>
      </c>
      <c r="D4" s="271"/>
      <c r="E4" s="407"/>
      <c r="F4" s="271"/>
      <c r="G4" s="271"/>
      <c r="I4" s="402"/>
    </row>
    <row r="5" spans="1:103" x14ac:dyDescent="0.2">
      <c r="A5" s="408" t="s">
        <v>169</v>
      </c>
      <c r="B5" s="409" t="s">
        <v>12</v>
      </c>
      <c r="C5" s="410" t="s">
        <v>114</v>
      </c>
      <c r="D5" s="411"/>
      <c r="E5" s="412"/>
      <c r="F5" s="412"/>
      <c r="G5" s="413"/>
      <c r="N5" s="246">
        <v>1</v>
      </c>
    </row>
    <row r="6" spans="1:103" x14ac:dyDescent="0.2">
      <c r="A6" s="414">
        <v>1</v>
      </c>
      <c r="B6" s="415" t="s">
        <v>428</v>
      </c>
      <c r="C6" s="416" t="s">
        <v>429</v>
      </c>
      <c r="D6" s="417" t="s">
        <v>31</v>
      </c>
      <c r="E6" s="418">
        <v>99.36</v>
      </c>
      <c r="F6" s="418"/>
      <c r="G6" s="443">
        <f>E6*F6</f>
        <v>0</v>
      </c>
      <c r="N6" s="246">
        <v>2</v>
      </c>
      <c r="Z6" s="238">
        <v>1</v>
      </c>
      <c r="AA6" s="238">
        <v>1</v>
      </c>
      <c r="AB6" s="238">
        <v>1</v>
      </c>
      <c r="AY6" s="238">
        <v>1</v>
      </c>
      <c r="AZ6" s="238">
        <f>IF(AY6=1,G6,0)</f>
        <v>0</v>
      </c>
      <c r="BA6" s="238">
        <f>IF(AY6=2,G6,0)</f>
        <v>0</v>
      </c>
      <c r="BB6" s="238">
        <f>IF(AY6=3,G6,0)</f>
        <v>0</v>
      </c>
      <c r="BC6" s="238">
        <f>IF(AY6=4,G6,0)</f>
        <v>0</v>
      </c>
      <c r="BD6" s="238">
        <f>IF(AY6=5,G6,0)</f>
        <v>0</v>
      </c>
      <c r="BZ6" s="246">
        <v>1</v>
      </c>
      <c r="CA6" s="246">
        <v>1</v>
      </c>
      <c r="CY6" s="238">
        <v>0</v>
      </c>
    </row>
    <row r="7" spans="1:103" ht="12.75" customHeight="1" x14ac:dyDescent="0.2">
      <c r="A7" s="420"/>
      <c r="B7" s="421"/>
      <c r="C7" s="478" t="s">
        <v>430</v>
      </c>
      <c r="D7" s="478"/>
      <c r="E7" s="422">
        <v>0</v>
      </c>
      <c r="F7" s="423"/>
      <c r="G7" s="464"/>
      <c r="L7" s="424" t="s">
        <v>431</v>
      </c>
      <c r="N7" s="246"/>
    </row>
    <row r="8" spans="1:103" ht="12.75" customHeight="1" x14ac:dyDescent="0.2">
      <c r="A8" s="420"/>
      <c r="B8" s="421"/>
      <c r="C8" s="478" t="s">
        <v>831</v>
      </c>
      <c r="D8" s="478"/>
      <c r="E8" s="422">
        <v>99.36</v>
      </c>
      <c r="F8" s="423"/>
      <c r="G8" s="464"/>
      <c r="L8" s="424" t="s">
        <v>432</v>
      </c>
      <c r="N8" s="246"/>
    </row>
    <row r="9" spans="1:103" ht="12.75" customHeight="1" x14ac:dyDescent="0.2">
      <c r="A9" s="414">
        <v>2</v>
      </c>
      <c r="B9" s="415" t="s">
        <v>434</v>
      </c>
      <c r="C9" s="416" t="s">
        <v>435</v>
      </c>
      <c r="D9" s="417" t="s">
        <v>31</v>
      </c>
      <c r="E9" s="418">
        <v>99.36</v>
      </c>
      <c r="F9" s="418"/>
      <c r="G9" s="443">
        <f>E9*F9</f>
        <v>0</v>
      </c>
      <c r="L9" s="424" t="s">
        <v>433</v>
      </c>
      <c r="N9" s="246"/>
    </row>
    <row r="10" spans="1:103" x14ac:dyDescent="0.2">
      <c r="A10" s="414">
        <v>3</v>
      </c>
      <c r="B10" s="415" t="s">
        <v>436</v>
      </c>
      <c r="C10" s="416" t="s">
        <v>863</v>
      </c>
      <c r="D10" s="417" t="s">
        <v>31</v>
      </c>
      <c r="E10" s="418">
        <v>4.7249999999999996</v>
      </c>
      <c r="F10" s="418"/>
      <c r="G10" s="443">
        <f>E10*F10</f>
        <v>0</v>
      </c>
      <c r="N10" s="246">
        <v>2</v>
      </c>
      <c r="Z10" s="238">
        <v>1</v>
      </c>
      <c r="AA10" s="238">
        <v>1</v>
      </c>
      <c r="AB10" s="238">
        <v>1</v>
      </c>
      <c r="AY10" s="238">
        <v>1</v>
      </c>
      <c r="AZ10" s="238">
        <f>IF(AY10=1,G10,0)</f>
        <v>0</v>
      </c>
      <c r="BA10" s="238">
        <f>IF(AY10=2,G10,0)</f>
        <v>0</v>
      </c>
      <c r="BB10" s="238">
        <f>IF(AY10=3,G10,0)</f>
        <v>0</v>
      </c>
      <c r="BC10" s="238">
        <f>IF(AY10=4,G10,0)</f>
        <v>0</v>
      </c>
      <c r="BD10" s="238">
        <f>IF(AY10=5,G10,0)</f>
        <v>0</v>
      </c>
      <c r="BZ10" s="246">
        <v>1</v>
      </c>
      <c r="CA10" s="246">
        <v>1</v>
      </c>
      <c r="CY10" s="238">
        <v>0</v>
      </c>
    </row>
    <row r="11" spans="1:103" x14ac:dyDescent="0.2">
      <c r="A11" s="420"/>
      <c r="B11" s="421"/>
      <c r="C11" s="478" t="s">
        <v>431</v>
      </c>
      <c r="D11" s="478"/>
      <c r="E11" s="422">
        <v>0</v>
      </c>
      <c r="F11" s="423"/>
      <c r="G11" s="464"/>
      <c r="N11" s="246">
        <v>2</v>
      </c>
      <c r="Z11" s="238">
        <v>1</v>
      </c>
      <c r="AA11" s="238">
        <v>1</v>
      </c>
      <c r="AB11" s="238">
        <v>1</v>
      </c>
      <c r="AY11" s="238">
        <v>1</v>
      </c>
      <c r="AZ11" s="238">
        <f>IF(AY11=1,G11,0)</f>
        <v>0</v>
      </c>
      <c r="BA11" s="238">
        <f>IF(AY11=2,G11,0)</f>
        <v>0</v>
      </c>
      <c r="BB11" s="238">
        <f>IF(AY11=3,G11,0)</f>
        <v>0</v>
      </c>
      <c r="BC11" s="238">
        <f>IF(AY11=4,G11,0)</f>
        <v>0</v>
      </c>
      <c r="BD11" s="238">
        <f>IF(AY11=5,G11,0)</f>
        <v>0</v>
      </c>
      <c r="BZ11" s="246">
        <v>1</v>
      </c>
      <c r="CA11" s="246">
        <v>1</v>
      </c>
      <c r="CY11" s="238">
        <v>0</v>
      </c>
    </row>
    <row r="12" spans="1:103" ht="12.75" customHeight="1" x14ac:dyDescent="0.2">
      <c r="A12" s="420"/>
      <c r="B12" s="421"/>
      <c r="C12" s="478" t="s">
        <v>437</v>
      </c>
      <c r="D12" s="478"/>
      <c r="E12" s="422">
        <v>4.7249999999999996</v>
      </c>
      <c r="F12" s="423"/>
      <c r="G12" s="464"/>
      <c r="L12" s="424" t="s">
        <v>431</v>
      </c>
      <c r="N12" s="246"/>
    </row>
    <row r="13" spans="1:103" ht="12.75" customHeight="1" x14ac:dyDescent="0.2">
      <c r="A13" s="414">
        <v>4</v>
      </c>
      <c r="B13" s="415" t="s">
        <v>438</v>
      </c>
      <c r="C13" s="416" t="s">
        <v>439</v>
      </c>
      <c r="D13" s="417" t="s">
        <v>31</v>
      </c>
      <c r="E13" s="418">
        <v>4.7300000000000004</v>
      </c>
      <c r="F13" s="418"/>
      <c r="G13" s="443">
        <f>E13*F13</f>
        <v>0</v>
      </c>
      <c r="L13" s="424" t="s">
        <v>437</v>
      </c>
      <c r="N13" s="246"/>
    </row>
    <row r="14" spans="1:103" x14ac:dyDescent="0.2">
      <c r="A14" s="414">
        <v>5</v>
      </c>
      <c r="B14" s="415" t="s">
        <v>440</v>
      </c>
      <c r="C14" s="416" t="s">
        <v>441</v>
      </c>
      <c r="D14" s="417" t="s">
        <v>23</v>
      </c>
      <c r="E14" s="418">
        <v>251.16</v>
      </c>
      <c r="F14" s="418"/>
      <c r="G14" s="443">
        <f>E14*F14</f>
        <v>0</v>
      </c>
      <c r="N14" s="246">
        <v>2</v>
      </c>
      <c r="Z14" s="238">
        <v>1</v>
      </c>
      <c r="AA14" s="238">
        <v>1</v>
      </c>
      <c r="AB14" s="238">
        <v>1</v>
      </c>
      <c r="AY14" s="238">
        <v>1</v>
      </c>
      <c r="AZ14" s="238">
        <f>IF(AY14=1,G14,0)</f>
        <v>0</v>
      </c>
      <c r="BA14" s="238">
        <f>IF(AY14=2,G14,0)</f>
        <v>0</v>
      </c>
      <c r="BB14" s="238">
        <f>IF(AY14=3,G14,0)</f>
        <v>0</v>
      </c>
      <c r="BC14" s="238">
        <f>IF(AY14=4,G14,0)</f>
        <v>0</v>
      </c>
      <c r="BD14" s="238">
        <f>IF(AY14=5,G14,0)</f>
        <v>0</v>
      </c>
      <c r="BZ14" s="246">
        <v>1</v>
      </c>
      <c r="CA14" s="246">
        <v>1</v>
      </c>
      <c r="CY14" s="238">
        <v>0</v>
      </c>
    </row>
    <row r="15" spans="1:103" x14ac:dyDescent="0.2">
      <c r="A15" s="420"/>
      <c r="B15" s="421"/>
      <c r="C15" s="478" t="s">
        <v>832</v>
      </c>
      <c r="D15" s="478"/>
      <c r="E15" s="422">
        <v>85.14</v>
      </c>
      <c r="F15" s="423"/>
      <c r="G15" s="464"/>
      <c r="N15" s="246">
        <v>2</v>
      </c>
      <c r="Z15" s="238">
        <v>1</v>
      </c>
      <c r="AA15" s="238">
        <v>1</v>
      </c>
      <c r="AB15" s="238">
        <v>1</v>
      </c>
      <c r="AY15" s="238">
        <v>1</v>
      </c>
      <c r="AZ15" s="238">
        <f>IF(AY15=1,G15,0)</f>
        <v>0</v>
      </c>
      <c r="BA15" s="238">
        <f>IF(AY15=2,G15,0)</f>
        <v>0</v>
      </c>
      <c r="BB15" s="238">
        <f>IF(AY15=3,G15,0)</f>
        <v>0</v>
      </c>
      <c r="BC15" s="238">
        <f>IF(AY15=4,G15,0)</f>
        <v>0</v>
      </c>
      <c r="BD15" s="238">
        <f>IF(AY15=5,G15,0)</f>
        <v>0</v>
      </c>
      <c r="BZ15" s="246">
        <v>1</v>
      </c>
      <c r="CA15" s="246">
        <v>1</v>
      </c>
      <c r="CY15" s="238">
        <v>9.8999999999999999E-4</v>
      </c>
    </row>
    <row r="16" spans="1:103" ht="12.75" customHeight="1" x14ac:dyDescent="0.2">
      <c r="A16" s="420"/>
      <c r="B16" s="421"/>
      <c r="C16" s="478" t="s">
        <v>833</v>
      </c>
      <c r="D16" s="478"/>
      <c r="E16" s="422">
        <v>166.02</v>
      </c>
      <c r="F16" s="423"/>
      <c r="G16" s="464"/>
      <c r="L16" s="424" t="s">
        <v>442</v>
      </c>
      <c r="N16" s="246"/>
    </row>
    <row r="17" spans="1:103" ht="12.75" customHeight="1" x14ac:dyDescent="0.2">
      <c r="A17" s="414">
        <v>6</v>
      </c>
      <c r="B17" s="415" t="s">
        <v>444</v>
      </c>
      <c r="C17" s="416" t="s">
        <v>445</v>
      </c>
      <c r="D17" s="417" t="s">
        <v>23</v>
      </c>
      <c r="E17" s="418">
        <v>251.16</v>
      </c>
      <c r="F17" s="418"/>
      <c r="G17" s="443">
        <f>E17*F17</f>
        <v>0</v>
      </c>
      <c r="L17" s="424" t="s">
        <v>443</v>
      </c>
      <c r="N17" s="246"/>
    </row>
    <row r="18" spans="1:103" x14ac:dyDescent="0.2">
      <c r="A18" s="414">
        <v>7</v>
      </c>
      <c r="B18" s="415" t="s">
        <v>446</v>
      </c>
      <c r="C18" s="416" t="s">
        <v>447</v>
      </c>
      <c r="D18" s="417" t="s">
        <v>31</v>
      </c>
      <c r="E18" s="418">
        <v>31.227</v>
      </c>
      <c r="F18" s="418"/>
      <c r="G18" s="443">
        <f>E18*F18</f>
        <v>0</v>
      </c>
      <c r="N18" s="246">
        <v>2</v>
      </c>
      <c r="Z18" s="238">
        <v>1</v>
      </c>
      <c r="AA18" s="238">
        <v>1</v>
      </c>
      <c r="AB18" s="238">
        <v>1</v>
      </c>
      <c r="AY18" s="238">
        <v>1</v>
      </c>
      <c r="AZ18" s="238">
        <f>IF(AY18=1,G18,0)</f>
        <v>0</v>
      </c>
      <c r="BA18" s="238">
        <f>IF(AY18=2,G18,0)</f>
        <v>0</v>
      </c>
      <c r="BB18" s="238">
        <f>IF(AY18=3,G18,0)</f>
        <v>0</v>
      </c>
      <c r="BC18" s="238">
        <f>IF(AY18=4,G18,0)</f>
        <v>0</v>
      </c>
      <c r="BD18" s="238">
        <f>IF(AY18=5,G18,0)</f>
        <v>0</v>
      </c>
      <c r="BZ18" s="246">
        <v>1</v>
      </c>
      <c r="CA18" s="246">
        <v>1</v>
      </c>
      <c r="CY18" s="238">
        <v>0</v>
      </c>
    </row>
    <row r="19" spans="1:103" x14ac:dyDescent="0.2">
      <c r="A19" s="420"/>
      <c r="B19" s="421"/>
      <c r="C19" s="478" t="s">
        <v>834</v>
      </c>
      <c r="D19" s="478"/>
      <c r="E19" s="422">
        <v>31.227</v>
      </c>
      <c r="F19" s="423"/>
      <c r="G19" s="464"/>
      <c r="N19" s="246">
        <v>2</v>
      </c>
      <c r="Z19" s="238">
        <v>1</v>
      </c>
      <c r="AA19" s="238">
        <v>1</v>
      </c>
      <c r="AB19" s="238">
        <v>1</v>
      </c>
      <c r="AY19" s="238">
        <v>1</v>
      </c>
      <c r="AZ19" s="238">
        <f>IF(AY19=1,G19,0)</f>
        <v>0</v>
      </c>
      <c r="BA19" s="238">
        <f>IF(AY19=2,G19,0)</f>
        <v>0</v>
      </c>
      <c r="BB19" s="238">
        <f>IF(AY19=3,G19,0)</f>
        <v>0</v>
      </c>
      <c r="BC19" s="238">
        <f>IF(AY19=4,G19,0)</f>
        <v>0</v>
      </c>
      <c r="BD19" s="238">
        <f>IF(AY19=5,G19,0)</f>
        <v>0</v>
      </c>
      <c r="BZ19" s="246">
        <v>1</v>
      </c>
      <c r="CA19" s="246">
        <v>1</v>
      </c>
      <c r="CY19" s="238">
        <v>0</v>
      </c>
    </row>
    <row r="20" spans="1:103" ht="12.75" customHeight="1" x14ac:dyDescent="0.2">
      <c r="A20" s="414">
        <v>8</v>
      </c>
      <c r="B20" s="415" t="s">
        <v>449</v>
      </c>
      <c r="C20" s="416" t="s">
        <v>450</v>
      </c>
      <c r="D20" s="417" t="s">
        <v>31</v>
      </c>
      <c r="E20" s="418">
        <f>E21</f>
        <v>59.6</v>
      </c>
      <c r="F20" s="418"/>
      <c r="G20" s="443">
        <f>E20*F20</f>
        <v>0</v>
      </c>
      <c r="L20" s="424" t="s">
        <v>448</v>
      </c>
      <c r="N20" s="246"/>
    </row>
    <row r="21" spans="1:103" ht="12.75" customHeight="1" x14ac:dyDescent="0.2">
      <c r="A21" s="420"/>
      <c r="B21" s="421"/>
      <c r="C21" s="478" t="s">
        <v>835</v>
      </c>
      <c r="D21" s="478"/>
      <c r="E21" s="422">
        <v>59.6</v>
      </c>
      <c r="F21" s="423"/>
      <c r="G21" s="464"/>
      <c r="L21" s="424" t="s">
        <v>451</v>
      </c>
      <c r="N21" s="246"/>
    </row>
    <row r="22" spans="1:103" ht="12.75" customHeight="1" x14ac:dyDescent="0.2">
      <c r="A22" s="414">
        <v>9</v>
      </c>
      <c r="B22" s="415" t="s">
        <v>453</v>
      </c>
      <c r="C22" s="416" t="s">
        <v>454</v>
      </c>
      <c r="D22" s="417" t="s">
        <v>31</v>
      </c>
      <c r="E22" s="418">
        <v>44.69</v>
      </c>
      <c r="F22" s="418"/>
      <c r="G22" s="443">
        <f>E22*F22</f>
        <v>0</v>
      </c>
      <c r="L22" s="424" t="s">
        <v>452</v>
      </c>
      <c r="N22" s="246"/>
    </row>
    <row r="23" spans="1:103" x14ac:dyDescent="0.2">
      <c r="A23" s="420"/>
      <c r="B23" s="421"/>
      <c r="C23" s="478" t="s">
        <v>836</v>
      </c>
      <c r="D23" s="478"/>
      <c r="E23" s="422">
        <v>44.69</v>
      </c>
      <c r="F23" s="423"/>
      <c r="G23" s="464"/>
      <c r="N23" s="246">
        <v>2</v>
      </c>
      <c r="Z23" s="238">
        <v>1</v>
      </c>
      <c r="AA23" s="238">
        <v>1</v>
      </c>
      <c r="AB23" s="238">
        <v>1</v>
      </c>
      <c r="AY23" s="238">
        <v>1</v>
      </c>
      <c r="AZ23" s="238">
        <f>IF(AY23=1,G23,0)</f>
        <v>0</v>
      </c>
      <c r="BA23" s="238">
        <f>IF(AY23=2,G23,0)</f>
        <v>0</v>
      </c>
      <c r="BB23" s="238">
        <f>IF(AY23=3,G23,0)</f>
        <v>0</v>
      </c>
      <c r="BC23" s="238">
        <f>IF(AY23=4,G23,0)</f>
        <v>0</v>
      </c>
      <c r="BD23" s="238">
        <f>IF(AY23=5,G23,0)</f>
        <v>0</v>
      </c>
      <c r="BZ23" s="246">
        <v>1</v>
      </c>
      <c r="CA23" s="246">
        <v>1</v>
      </c>
      <c r="CY23" s="238">
        <v>0</v>
      </c>
    </row>
    <row r="24" spans="1:103" ht="12.75" customHeight="1" x14ac:dyDescent="0.2">
      <c r="A24" s="414">
        <v>10</v>
      </c>
      <c r="B24" s="415" t="s">
        <v>456</v>
      </c>
      <c r="C24" s="416" t="s">
        <v>864</v>
      </c>
      <c r="D24" s="417" t="s">
        <v>31</v>
      </c>
      <c r="E24" s="418">
        <f>E25</f>
        <v>223.45</v>
      </c>
      <c r="F24" s="418"/>
      <c r="G24" s="443">
        <f>E24*F24</f>
        <v>0</v>
      </c>
      <c r="L24" s="424" t="s">
        <v>455</v>
      </c>
      <c r="N24" s="246"/>
    </row>
    <row r="25" spans="1:103" x14ac:dyDescent="0.2">
      <c r="A25" s="420"/>
      <c r="B25" s="421"/>
      <c r="C25" s="478" t="s">
        <v>865</v>
      </c>
      <c r="D25" s="478"/>
      <c r="E25" s="422">
        <f>E23*5</f>
        <v>223.45</v>
      </c>
      <c r="F25" s="423"/>
      <c r="G25" s="464"/>
      <c r="N25" s="246">
        <v>2</v>
      </c>
      <c r="Z25" s="238">
        <v>1</v>
      </c>
      <c r="AA25" s="238">
        <v>1</v>
      </c>
      <c r="AB25" s="238">
        <v>1</v>
      </c>
      <c r="AY25" s="238">
        <v>1</v>
      </c>
      <c r="AZ25" s="238">
        <f>IF(AY25=1,G25,0)</f>
        <v>0</v>
      </c>
      <c r="BA25" s="238">
        <f>IF(AY25=2,G25,0)</f>
        <v>0</v>
      </c>
      <c r="BB25" s="238">
        <f>IF(AY25=3,G25,0)</f>
        <v>0</v>
      </c>
      <c r="BC25" s="238">
        <f>IF(AY25=4,G25,0)</f>
        <v>0</v>
      </c>
      <c r="BD25" s="238">
        <f>IF(AY25=5,G25,0)</f>
        <v>0</v>
      </c>
      <c r="BZ25" s="246">
        <v>1</v>
      </c>
      <c r="CA25" s="246">
        <v>1</v>
      </c>
      <c r="CY25" s="238">
        <v>0</v>
      </c>
    </row>
    <row r="26" spans="1:103" ht="12.75" customHeight="1" x14ac:dyDescent="0.2">
      <c r="A26" s="414">
        <v>11</v>
      </c>
      <c r="B26" s="475" t="s">
        <v>458</v>
      </c>
      <c r="C26" s="416" t="s">
        <v>628</v>
      </c>
      <c r="D26" s="417" t="s">
        <v>31</v>
      </c>
      <c r="E26" s="418">
        <f>E27</f>
        <v>59.4</v>
      </c>
      <c r="F26" s="419"/>
      <c r="G26" s="443">
        <f>E26*F26</f>
        <v>0</v>
      </c>
      <c r="L26" s="424" t="s">
        <v>457</v>
      </c>
      <c r="N26" s="246"/>
    </row>
    <row r="27" spans="1:103" ht="12.75" customHeight="1" x14ac:dyDescent="0.2">
      <c r="A27" s="420"/>
      <c r="B27" s="421"/>
      <c r="C27" s="478" t="s">
        <v>1002</v>
      </c>
      <c r="D27" s="478"/>
      <c r="E27" s="422">
        <f>E31</f>
        <v>59.4</v>
      </c>
      <c r="F27" s="423"/>
      <c r="G27" s="464"/>
      <c r="L27" s="424" t="s">
        <v>459</v>
      </c>
      <c r="N27" s="246"/>
    </row>
    <row r="28" spans="1:103" ht="12.75" customHeight="1" x14ac:dyDescent="0.2">
      <c r="A28" s="414">
        <v>12</v>
      </c>
      <c r="B28" s="415" t="s">
        <v>461</v>
      </c>
      <c r="C28" s="416" t="s">
        <v>462</v>
      </c>
      <c r="D28" s="417" t="s">
        <v>31</v>
      </c>
      <c r="E28" s="418">
        <f>E29</f>
        <v>44.69</v>
      </c>
      <c r="F28" s="418"/>
      <c r="G28" s="443">
        <f>E28*F28</f>
        <v>0</v>
      </c>
      <c r="L28" s="424" t="s">
        <v>460</v>
      </c>
      <c r="N28" s="246"/>
    </row>
    <row r="29" spans="1:103" ht="12.75" customHeight="1" x14ac:dyDescent="0.2">
      <c r="A29" s="420"/>
      <c r="B29" s="421"/>
      <c r="C29" s="478" t="s">
        <v>837</v>
      </c>
      <c r="D29" s="478"/>
      <c r="E29" s="422">
        <v>44.69</v>
      </c>
      <c r="F29" s="423"/>
      <c r="G29" s="464"/>
      <c r="L29" s="424" t="s">
        <v>463</v>
      </c>
      <c r="N29" s="246"/>
    </row>
    <row r="30" spans="1:103" ht="12.75" customHeight="1" x14ac:dyDescent="0.2">
      <c r="A30" s="414">
        <v>13</v>
      </c>
      <c r="B30" s="475" t="s">
        <v>465</v>
      </c>
      <c r="C30" s="416" t="s">
        <v>466</v>
      </c>
      <c r="D30" s="417" t="s">
        <v>31</v>
      </c>
      <c r="E30" s="418">
        <f>E28</f>
        <v>44.69</v>
      </c>
      <c r="F30" s="418"/>
      <c r="G30" s="443">
        <f>E30*F30</f>
        <v>0</v>
      </c>
      <c r="L30" s="424" t="s">
        <v>464</v>
      </c>
      <c r="N30" s="246"/>
    </row>
    <row r="31" spans="1:103" ht="12.75" customHeight="1" x14ac:dyDescent="0.2">
      <c r="A31" s="414">
        <v>14</v>
      </c>
      <c r="B31" s="415" t="s">
        <v>468</v>
      </c>
      <c r="C31" s="416" t="s">
        <v>469</v>
      </c>
      <c r="D31" s="417" t="s">
        <v>31</v>
      </c>
      <c r="E31" s="418">
        <v>59.4</v>
      </c>
      <c r="F31" s="418"/>
      <c r="G31" s="443">
        <f>E31*F31</f>
        <v>0</v>
      </c>
      <c r="L31" s="424" t="s">
        <v>467</v>
      </c>
      <c r="N31" s="246"/>
    </row>
    <row r="32" spans="1:103" x14ac:dyDescent="0.2">
      <c r="A32" s="420"/>
      <c r="B32" s="421"/>
      <c r="C32" s="478" t="s">
        <v>838</v>
      </c>
      <c r="D32" s="478"/>
      <c r="E32" s="422">
        <v>55.2</v>
      </c>
      <c r="F32" s="423"/>
      <c r="G32" s="464"/>
      <c r="N32" s="246">
        <v>2</v>
      </c>
      <c r="Z32" s="238">
        <v>1</v>
      </c>
      <c r="AA32" s="238">
        <v>1</v>
      </c>
      <c r="AB32" s="238">
        <v>1</v>
      </c>
      <c r="AY32" s="238">
        <v>1</v>
      </c>
      <c r="AZ32" s="238">
        <f>IF(AY32=1,G32,0)</f>
        <v>0</v>
      </c>
      <c r="BA32" s="238">
        <f>IF(AY32=2,G32,0)</f>
        <v>0</v>
      </c>
      <c r="BB32" s="238">
        <f>IF(AY32=3,G32,0)</f>
        <v>0</v>
      </c>
      <c r="BC32" s="238">
        <f>IF(AY32=4,G32,0)</f>
        <v>0</v>
      </c>
      <c r="BD32" s="238">
        <f>IF(AY32=5,G32,0)</f>
        <v>0</v>
      </c>
      <c r="BZ32" s="246">
        <v>1</v>
      </c>
      <c r="CA32" s="246">
        <v>1</v>
      </c>
      <c r="CY32" s="238">
        <v>0</v>
      </c>
    </row>
    <row r="33" spans="1:103" ht="12.75" customHeight="1" x14ac:dyDescent="0.2">
      <c r="A33" s="420"/>
      <c r="B33" s="421"/>
      <c r="C33" s="478" t="s">
        <v>471</v>
      </c>
      <c r="D33" s="478"/>
      <c r="E33" s="422">
        <v>4.2</v>
      </c>
      <c r="F33" s="423"/>
      <c r="G33" s="464"/>
      <c r="L33" s="424" t="s">
        <v>470</v>
      </c>
      <c r="N33" s="246"/>
    </row>
    <row r="34" spans="1:103" ht="12.75" customHeight="1" x14ac:dyDescent="0.2">
      <c r="A34" s="414">
        <v>15</v>
      </c>
      <c r="B34" s="415" t="s">
        <v>473</v>
      </c>
      <c r="C34" s="416" t="s">
        <v>474</v>
      </c>
      <c r="D34" s="417" t="s">
        <v>31</v>
      </c>
      <c r="E34" s="418">
        <v>33.119999999999997</v>
      </c>
      <c r="F34" s="418"/>
      <c r="G34" s="443">
        <f>E34*F34</f>
        <v>0</v>
      </c>
      <c r="L34" s="424" t="s">
        <v>471</v>
      </c>
      <c r="N34" s="246"/>
    </row>
    <row r="35" spans="1:103" ht="12.75" customHeight="1" x14ac:dyDescent="0.2">
      <c r="A35" s="420"/>
      <c r="B35" s="421"/>
      <c r="C35" s="478" t="s">
        <v>839</v>
      </c>
      <c r="D35" s="478"/>
      <c r="E35" s="422">
        <v>33.119999999999997</v>
      </c>
      <c r="F35" s="423"/>
      <c r="G35" s="464"/>
      <c r="L35" s="424" t="s">
        <v>472</v>
      </c>
      <c r="N35" s="246"/>
    </row>
    <row r="36" spans="1:103" x14ac:dyDescent="0.2">
      <c r="A36" s="414">
        <v>16</v>
      </c>
      <c r="B36" s="415" t="s">
        <v>476</v>
      </c>
      <c r="C36" s="416" t="s">
        <v>477</v>
      </c>
      <c r="D36" s="417" t="s">
        <v>23</v>
      </c>
      <c r="E36" s="418">
        <v>114.9</v>
      </c>
      <c r="F36" s="418"/>
      <c r="G36" s="443">
        <f>E36*F36</f>
        <v>0</v>
      </c>
      <c r="N36" s="246">
        <v>2</v>
      </c>
      <c r="Z36" s="238">
        <v>1</v>
      </c>
      <c r="AA36" s="238">
        <v>1</v>
      </c>
      <c r="AB36" s="238">
        <v>1</v>
      </c>
      <c r="AY36" s="238">
        <v>1</v>
      </c>
      <c r="AZ36" s="238">
        <f>IF(AY36=1,G36,0)</f>
        <v>0</v>
      </c>
      <c r="BA36" s="238">
        <f>IF(AY36=2,G36,0)</f>
        <v>0</v>
      </c>
      <c r="BB36" s="238">
        <f>IF(AY36=3,G36,0)</f>
        <v>0</v>
      </c>
      <c r="BC36" s="238">
        <f>IF(AY36=4,G36,0)</f>
        <v>0</v>
      </c>
      <c r="BD36" s="238">
        <f>IF(AY36=5,G36,0)</f>
        <v>0</v>
      </c>
      <c r="BZ36" s="246">
        <v>1</v>
      </c>
      <c r="CA36" s="246">
        <v>1</v>
      </c>
      <c r="CY36" s="238">
        <v>1.7</v>
      </c>
    </row>
    <row r="37" spans="1:103" ht="12.75" customHeight="1" x14ac:dyDescent="0.2">
      <c r="A37" s="420"/>
      <c r="B37" s="421"/>
      <c r="C37" s="478" t="s">
        <v>840</v>
      </c>
      <c r="D37" s="478"/>
      <c r="E37" s="422">
        <v>114.9</v>
      </c>
      <c r="F37" s="423"/>
      <c r="G37" s="464"/>
      <c r="L37" s="424" t="s">
        <v>475</v>
      </c>
      <c r="N37" s="246"/>
    </row>
    <row r="38" spans="1:103" x14ac:dyDescent="0.2">
      <c r="A38" s="414">
        <v>17</v>
      </c>
      <c r="B38" s="415" t="s">
        <v>479</v>
      </c>
      <c r="C38" s="416" t="s">
        <v>480</v>
      </c>
      <c r="D38" s="417" t="s">
        <v>23</v>
      </c>
      <c r="E38" s="418">
        <v>114.9</v>
      </c>
      <c r="F38" s="418"/>
      <c r="G38" s="443">
        <f>E38*F38</f>
        <v>0</v>
      </c>
      <c r="N38" s="246">
        <v>2</v>
      </c>
      <c r="Z38" s="238">
        <v>1</v>
      </c>
      <c r="AA38" s="238">
        <v>1</v>
      </c>
      <c r="AB38" s="238">
        <v>1</v>
      </c>
      <c r="AY38" s="238">
        <v>1</v>
      </c>
      <c r="AZ38" s="238">
        <f>IF(AY38=1,G38,0)</f>
        <v>0</v>
      </c>
      <c r="BA38" s="238">
        <f>IF(AY38=2,G38,0)</f>
        <v>0</v>
      </c>
      <c r="BB38" s="238">
        <f>IF(AY38=3,G38,0)</f>
        <v>0</v>
      </c>
      <c r="BC38" s="238">
        <f>IF(AY38=4,G38,0)</f>
        <v>0</v>
      </c>
      <c r="BD38" s="238">
        <f>IF(AY38=5,G38,0)</f>
        <v>0</v>
      </c>
      <c r="BZ38" s="246">
        <v>1</v>
      </c>
      <c r="CA38" s="246">
        <v>1</v>
      </c>
      <c r="CY38" s="238">
        <v>0</v>
      </c>
    </row>
    <row r="39" spans="1:103" ht="12.75" customHeight="1" x14ac:dyDescent="0.2">
      <c r="A39" s="420"/>
      <c r="B39" s="421"/>
      <c r="C39" s="478" t="s">
        <v>840</v>
      </c>
      <c r="D39" s="478"/>
      <c r="E39" s="422">
        <v>114.9</v>
      </c>
      <c r="F39" s="423"/>
      <c r="G39" s="464"/>
      <c r="L39" s="424" t="s">
        <v>478</v>
      </c>
      <c r="N39" s="246"/>
    </row>
    <row r="40" spans="1:103" x14ac:dyDescent="0.2">
      <c r="A40" s="425"/>
      <c r="B40" s="426" t="s">
        <v>239</v>
      </c>
      <c r="C40" s="427" t="str">
        <f>CONCATENATE(B5," ",C5)</f>
        <v>1 Zemní práce</v>
      </c>
      <c r="D40" s="428"/>
      <c r="E40" s="429"/>
      <c r="F40" s="448"/>
      <c r="G40" s="449">
        <f>SUM(G5:G39)</f>
        <v>0</v>
      </c>
      <c r="N40" s="246">
        <v>2</v>
      </c>
      <c r="Z40" s="238">
        <v>1</v>
      </c>
      <c r="AA40" s="238">
        <v>1</v>
      </c>
      <c r="AB40" s="238">
        <v>1</v>
      </c>
      <c r="AY40" s="238">
        <v>1</v>
      </c>
      <c r="AZ40" s="238">
        <f>IF(AY40=1,G40,0)</f>
        <v>0</v>
      </c>
      <c r="BA40" s="238">
        <f>IF(AY40=2,G40,0)</f>
        <v>0</v>
      </c>
      <c r="BB40" s="238">
        <f>IF(AY40=3,G40,0)</f>
        <v>0</v>
      </c>
      <c r="BC40" s="238">
        <f>IF(AY40=4,G40,0)</f>
        <v>0</v>
      </c>
      <c r="BD40" s="238">
        <f>IF(AY40=5,G40,0)</f>
        <v>0</v>
      </c>
      <c r="BZ40" s="246">
        <v>1</v>
      </c>
      <c r="CA40" s="246">
        <v>1</v>
      </c>
      <c r="CY40" s="238">
        <v>0</v>
      </c>
    </row>
    <row r="41" spans="1:103" ht="12.75" customHeight="1" x14ac:dyDescent="0.2">
      <c r="A41" s="408" t="s">
        <v>169</v>
      </c>
      <c r="B41" s="409" t="s">
        <v>481</v>
      </c>
      <c r="C41" s="410" t="s">
        <v>482</v>
      </c>
      <c r="D41" s="411"/>
      <c r="E41" s="412"/>
      <c r="F41" s="412"/>
      <c r="G41" s="413"/>
      <c r="L41" s="424" t="s">
        <v>485</v>
      </c>
      <c r="N41" s="246"/>
    </row>
    <row r="42" spans="1:103" x14ac:dyDescent="0.2">
      <c r="A42" s="414">
        <v>21</v>
      </c>
      <c r="B42" s="415" t="s">
        <v>483</v>
      </c>
      <c r="C42" s="416" t="s">
        <v>484</v>
      </c>
      <c r="D42" s="417" t="s">
        <v>31</v>
      </c>
      <c r="E42" s="418">
        <v>11.24</v>
      </c>
      <c r="F42" s="418"/>
      <c r="G42" s="443">
        <f>E42*F42</f>
        <v>0</v>
      </c>
      <c r="N42" s="246">
        <v>4</v>
      </c>
      <c r="AZ42" s="258">
        <f>SUM(AZ41:AZ41)</f>
        <v>0</v>
      </c>
      <c r="BA42" s="258">
        <f>SUM(BA41:BA41)</f>
        <v>0</v>
      </c>
      <c r="BB42" s="258">
        <f>SUM(BB41:BB41)</f>
        <v>0</v>
      </c>
      <c r="BC42" s="258">
        <f>SUM(BC41:BC41)</f>
        <v>0</v>
      </c>
      <c r="BD42" s="258">
        <f>SUM(BD41:BD41)</f>
        <v>0</v>
      </c>
    </row>
    <row r="43" spans="1:103" x14ac:dyDescent="0.2">
      <c r="A43" s="420"/>
      <c r="B43" s="421"/>
      <c r="C43" s="478" t="s">
        <v>841</v>
      </c>
      <c r="D43" s="478"/>
      <c r="E43" s="422">
        <v>11.04</v>
      </c>
      <c r="F43" s="423"/>
      <c r="G43" s="464"/>
      <c r="N43" s="246">
        <v>1</v>
      </c>
    </row>
    <row r="44" spans="1:103" x14ac:dyDescent="0.2">
      <c r="A44" s="420"/>
      <c r="B44" s="421"/>
      <c r="C44" s="478" t="s">
        <v>485</v>
      </c>
      <c r="D44" s="478"/>
      <c r="E44" s="422">
        <v>0.2</v>
      </c>
      <c r="F44" s="423"/>
      <c r="G44" s="464"/>
      <c r="N44" s="246">
        <v>2</v>
      </c>
      <c r="Z44" s="238">
        <v>2</v>
      </c>
      <c r="AA44" s="238">
        <v>1</v>
      </c>
      <c r="AB44" s="238">
        <v>1</v>
      </c>
      <c r="AY44" s="238">
        <v>1</v>
      </c>
      <c r="AZ44" s="238">
        <f>IF(AY44=1,G44,0)</f>
        <v>0</v>
      </c>
      <c r="BA44" s="238">
        <f>IF(AY44=2,G44,0)</f>
        <v>0</v>
      </c>
      <c r="BB44" s="238">
        <f>IF(AY44=3,G44,0)</f>
        <v>0</v>
      </c>
      <c r="BC44" s="238">
        <f>IF(AY44=4,G44,0)</f>
        <v>0</v>
      </c>
      <c r="BD44" s="238">
        <f>IF(AY44=5,G44,0)</f>
        <v>0</v>
      </c>
      <c r="BZ44" s="246">
        <v>2</v>
      </c>
      <c r="CA44" s="246">
        <v>1</v>
      </c>
      <c r="CY44" s="238">
        <v>0.65983000000000003</v>
      </c>
    </row>
    <row r="45" spans="1:103" ht="12.75" customHeight="1" x14ac:dyDescent="0.2">
      <c r="A45" s="425"/>
      <c r="B45" s="426" t="s">
        <v>239</v>
      </c>
      <c r="C45" s="427" t="str">
        <f>CONCATENATE(B41," ",C41)</f>
        <v>45 Podkladní a vedlejší konstrukce</v>
      </c>
      <c r="D45" s="428"/>
      <c r="E45" s="429"/>
      <c r="F45" s="448"/>
      <c r="G45" s="449">
        <f>SUM(G41:G44)</f>
        <v>0</v>
      </c>
      <c r="L45" s="424" t="s">
        <v>486</v>
      </c>
      <c r="N45" s="246"/>
    </row>
    <row r="46" spans="1:103" x14ac:dyDescent="0.2">
      <c r="A46" s="408" t="s">
        <v>169</v>
      </c>
      <c r="B46" s="409" t="s">
        <v>487</v>
      </c>
      <c r="C46" s="410" t="s">
        <v>488</v>
      </c>
      <c r="D46" s="411"/>
      <c r="E46" s="412"/>
      <c r="F46" s="412"/>
      <c r="G46" s="413"/>
      <c r="N46" s="246">
        <v>4</v>
      </c>
      <c r="AZ46" s="258">
        <f>SUM(AZ43:AZ45)</f>
        <v>0</v>
      </c>
      <c r="BA46" s="258">
        <f>SUM(BA43:BA45)</f>
        <v>0</v>
      </c>
      <c r="BB46" s="258">
        <f>SUM(BB43:BB45)</f>
        <v>0</v>
      </c>
      <c r="BC46" s="258">
        <f>SUM(BC43:BC45)</f>
        <v>0</v>
      </c>
      <c r="BD46" s="258">
        <f>SUM(BD43:BD45)</f>
        <v>0</v>
      </c>
    </row>
    <row r="47" spans="1:103" x14ac:dyDescent="0.2">
      <c r="A47" s="414">
        <v>22</v>
      </c>
      <c r="B47" s="415" t="s">
        <v>489</v>
      </c>
      <c r="C47" s="416" t="s">
        <v>490</v>
      </c>
      <c r="D47" s="417" t="s">
        <v>25</v>
      </c>
      <c r="E47" s="418">
        <v>6</v>
      </c>
      <c r="F47" s="418"/>
      <c r="G47" s="443">
        <f t="shared" ref="G47:G78" si="0">E47*F47</f>
        <v>0</v>
      </c>
      <c r="N47" s="246"/>
      <c r="AZ47" s="258"/>
      <c r="BA47" s="258"/>
      <c r="BB47" s="258"/>
      <c r="BC47" s="258"/>
      <c r="BD47" s="258"/>
    </row>
    <row r="48" spans="1:103" x14ac:dyDescent="0.2">
      <c r="A48" s="414">
        <v>23</v>
      </c>
      <c r="B48" s="415" t="s">
        <v>842</v>
      </c>
      <c r="C48" s="416" t="s">
        <v>843</v>
      </c>
      <c r="D48" s="417" t="s">
        <v>25</v>
      </c>
      <c r="E48" s="418">
        <v>128</v>
      </c>
      <c r="F48" s="418"/>
      <c r="G48" s="443">
        <f t="shared" si="0"/>
        <v>0</v>
      </c>
      <c r="N48" s="246">
        <v>1</v>
      </c>
    </row>
    <row r="49" spans="1:103" x14ac:dyDescent="0.2">
      <c r="A49" s="414">
        <v>24</v>
      </c>
      <c r="B49" s="415" t="s">
        <v>491</v>
      </c>
      <c r="C49" s="416" t="s">
        <v>492</v>
      </c>
      <c r="D49" s="417" t="s">
        <v>25</v>
      </c>
      <c r="E49" s="418">
        <v>56</v>
      </c>
      <c r="F49" s="418"/>
      <c r="G49" s="443">
        <f t="shared" si="0"/>
        <v>0</v>
      </c>
      <c r="N49" s="246">
        <v>2</v>
      </c>
      <c r="Z49" s="238">
        <v>1</v>
      </c>
      <c r="AA49" s="238">
        <v>1</v>
      </c>
      <c r="AB49" s="238">
        <v>1</v>
      </c>
      <c r="AY49" s="238">
        <v>1</v>
      </c>
      <c r="AZ49" s="238">
        <f t="shared" ref="AZ49:AZ83" si="1">IF(AY49=1,G49,0)</f>
        <v>0</v>
      </c>
      <c r="BA49" s="238">
        <f t="shared" ref="BA49:BA83" si="2">IF(AY49=2,G49,0)</f>
        <v>0</v>
      </c>
      <c r="BB49" s="238">
        <f t="shared" ref="BB49:BB83" si="3">IF(AY49=3,G49,0)</f>
        <v>0</v>
      </c>
      <c r="BC49" s="238">
        <f t="shared" ref="BC49:BC83" si="4">IF(AY49=4,G49,0)</f>
        <v>0</v>
      </c>
      <c r="BD49" s="238">
        <f t="shared" ref="BD49:BD83" si="5">IF(AY49=5,G49,0)</f>
        <v>0</v>
      </c>
      <c r="BZ49" s="246">
        <v>1</v>
      </c>
      <c r="CA49" s="246">
        <v>1</v>
      </c>
      <c r="CY49" s="238">
        <v>0</v>
      </c>
    </row>
    <row r="50" spans="1:103" x14ac:dyDescent="0.2">
      <c r="A50" s="414">
        <v>25</v>
      </c>
      <c r="B50" s="415" t="s">
        <v>844</v>
      </c>
      <c r="C50" s="416" t="s">
        <v>493</v>
      </c>
      <c r="D50" s="417" t="s">
        <v>25</v>
      </c>
      <c r="E50" s="418">
        <v>184</v>
      </c>
      <c r="F50" s="418"/>
      <c r="G50" s="443">
        <f t="shared" si="0"/>
        <v>0</v>
      </c>
      <c r="N50" s="246">
        <v>2</v>
      </c>
      <c r="Z50" s="238">
        <v>1</v>
      </c>
      <c r="AA50" s="238">
        <v>1</v>
      </c>
      <c r="AB50" s="238">
        <v>1</v>
      </c>
      <c r="AY50" s="238">
        <v>1</v>
      </c>
      <c r="AZ50" s="238">
        <f t="shared" si="1"/>
        <v>0</v>
      </c>
      <c r="BA50" s="238">
        <f t="shared" si="2"/>
        <v>0</v>
      </c>
      <c r="BB50" s="238">
        <f t="shared" si="3"/>
        <v>0</v>
      </c>
      <c r="BC50" s="238">
        <f t="shared" si="4"/>
        <v>0</v>
      </c>
      <c r="BD50" s="238">
        <f t="shared" si="5"/>
        <v>0</v>
      </c>
      <c r="BZ50" s="246">
        <v>1</v>
      </c>
      <c r="CA50" s="246">
        <v>1</v>
      </c>
      <c r="CY50" s="238">
        <v>0</v>
      </c>
    </row>
    <row r="51" spans="1:103" x14ac:dyDescent="0.2">
      <c r="A51" s="414">
        <v>26</v>
      </c>
      <c r="B51" s="415" t="s">
        <v>494</v>
      </c>
      <c r="C51" s="416" t="s">
        <v>495</v>
      </c>
      <c r="D51" s="417" t="s">
        <v>174</v>
      </c>
      <c r="E51" s="418">
        <v>2</v>
      </c>
      <c r="F51" s="418"/>
      <c r="G51" s="443">
        <f t="shared" si="0"/>
        <v>0</v>
      </c>
      <c r="N51" s="246">
        <v>2</v>
      </c>
      <c r="Z51" s="238">
        <v>1</v>
      </c>
      <c r="AA51" s="238">
        <v>1</v>
      </c>
      <c r="AB51" s="238">
        <v>1</v>
      </c>
      <c r="AY51" s="238">
        <v>1</v>
      </c>
      <c r="AZ51" s="238">
        <f t="shared" si="1"/>
        <v>0</v>
      </c>
      <c r="BA51" s="238">
        <f t="shared" si="2"/>
        <v>0</v>
      </c>
      <c r="BB51" s="238">
        <f t="shared" si="3"/>
        <v>0</v>
      </c>
      <c r="BC51" s="238">
        <f t="shared" si="4"/>
        <v>0</v>
      </c>
      <c r="BD51" s="238">
        <f t="shared" si="5"/>
        <v>0</v>
      </c>
      <c r="BZ51" s="246">
        <v>1</v>
      </c>
      <c r="CA51" s="246">
        <v>1</v>
      </c>
      <c r="CY51" s="238">
        <v>0</v>
      </c>
    </row>
    <row r="52" spans="1:103" x14ac:dyDescent="0.2">
      <c r="A52" s="414">
        <v>27</v>
      </c>
      <c r="B52" s="415" t="s">
        <v>496</v>
      </c>
      <c r="C52" s="416" t="s">
        <v>497</v>
      </c>
      <c r="D52" s="417" t="s">
        <v>174</v>
      </c>
      <c r="E52" s="418">
        <v>21</v>
      </c>
      <c r="F52" s="418"/>
      <c r="G52" s="443">
        <f t="shared" si="0"/>
        <v>0</v>
      </c>
      <c r="N52" s="246">
        <v>2</v>
      </c>
      <c r="Z52" s="238">
        <v>1</v>
      </c>
      <c r="AA52" s="238">
        <v>1</v>
      </c>
      <c r="AB52" s="238">
        <v>1</v>
      </c>
      <c r="AY52" s="238">
        <v>1</v>
      </c>
      <c r="AZ52" s="238">
        <f t="shared" si="1"/>
        <v>0</v>
      </c>
      <c r="BA52" s="238">
        <f t="shared" si="2"/>
        <v>0</v>
      </c>
      <c r="BB52" s="238">
        <f t="shared" si="3"/>
        <v>0</v>
      </c>
      <c r="BC52" s="238">
        <f t="shared" si="4"/>
        <v>0</v>
      </c>
      <c r="BD52" s="238">
        <f t="shared" si="5"/>
        <v>0</v>
      </c>
      <c r="BZ52" s="246">
        <v>1</v>
      </c>
      <c r="CA52" s="246">
        <v>1</v>
      </c>
      <c r="CY52" s="238">
        <v>0</v>
      </c>
    </row>
    <row r="53" spans="1:103" x14ac:dyDescent="0.2">
      <c r="A53" s="414">
        <v>28</v>
      </c>
      <c r="B53" s="415" t="s">
        <v>498</v>
      </c>
      <c r="C53" s="416" t="s">
        <v>499</v>
      </c>
      <c r="D53" s="417" t="s">
        <v>174</v>
      </c>
      <c r="E53" s="418">
        <v>4</v>
      </c>
      <c r="F53" s="418"/>
      <c r="G53" s="443">
        <f t="shared" si="0"/>
        <v>0</v>
      </c>
      <c r="N53" s="246">
        <v>2</v>
      </c>
      <c r="Z53" s="238">
        <v>1</v>
      </c>
      <c r="AA53" s="238">
        <v>0</v>
      </c>
      <c r="AB53" s="238">
        <v>0</v>
      </c>
      <c r="AY53" s="238">
        <v>1</v>
      </c>
      <c r="AZ53" s="238">
        <f t="shared" si="1"/>
        <v>0</v>
      </c>
      <c r="BA53" s="238">
        <f t="shared" si="2"/>
        <v>0</v>
      </c>
      <c r="BB53" s="238">
        <f t="shared" si="3"/>
        <v>0</v>
      </c>
      <c r="BC53" s="238">
        <f t="shared" si="4"/>
        <v>0</v>
      </c>
      <c r="BD53" s="238">
        <f t="shared" si="5"/>
        <v>0</v>
      </c>
      <c r="BZ53" s="246">
        <v>1</v>
      </c>
      <c r="CA53" s="246">
        <v>0</v>
      </c>
      <c r="CY53" s="238">
        <v>0</v>
      </c>
    </row>
    <row r="54" spans="1:103" x14ac:dyDescent="0.2">
      <c r="A54" s="414">
        <v>29</v>
      </c>
      <c r="B54" s="415" t="s">
        <v>500</v>
      </c>
      <c r="C54" s="416" t="s">
        <v>845</v>
      </c>
      <c r="D54" s="417" t="s">
        <v>174</v>
      </c>
      <c r="E54" s="418">
        <v>2</v>
      </c>
      <c r="F54" s="418"/>
      <c r="G54" s="443">
        <f t="shared" si="0"/>
        <v>0</v>
      </c>
      <c r="N54" s="246">
        <v>2</v>
      </c>
      <c r="Z54" s="238">
        <v>1</v>
      </c>
      <c r="AA54" s="238">
        <v>1</v>
      </c>
      <c r="AB54" s="238">
        <v>1</v>
      </c>
      <c r="AY54" s="238">
        <v>1</v>
      </c>
      <c r="AZ54" s="238">
        <f t="shared" si="1"/>
        <v>0</v>
      </c>
      <c r="BA54" s="238">
        <f t="shared" si="2"/>
        <v>0</v>
      </c>
      <c r="BB54" s="238">
        <f t="shared" si="3"/>
        <v>0</v>
      </c>
      <c r="BC54" s="238">
        <f t="shared" si="4"/>
        <v>0</v>
      </c>
      <c r="BD54" s="238">
        <f t="shared" si="5"/>
        <v>0</v>
      </c>
      <c r="BZ54" s="246">
        <v>1</v>
      </c>
      <c r="CA54" s="246">
        <v>1</v>
      </c>
      <c r="CY54" s="238">
        <v>0</v>
      </c>
    </row>
    <row r="55" spans="1:103" x14ac:dyDescent="0.2">
      <c r="A55" s="414">
        <v>30</v>
      </c>
      <c r="B55" s="415" t="s">
        <v>846</v>
      </c>
      <c r="C55" s="416" t="s">
        <v>847</v>
      </c>
      <c r="D55" s="417" t="s">
        <v>174</v>
      </c>
      <c r="E55" s="418">
        <v>1</v>
      </c>
      <c r="F55" s="418"/>
      <c r="G55" s="443">
        <f t="shared" si="0"/>
        <v>0</v>
      </c>
      <c r="N55" s="246">
        <v>2</v>
      </c>
      <c r="Z55" s="238">
        <v>1</v>
      </c>
      <c r="AA55" s="238">
        <v>1</v>
      </c>
      <c r="AB55" s="238">
        <v>1</v>
      </c>
      <c r="AY55" s="238">
        <v>1</v>
      </c>
      <c r="AZ55" s="238">
        <f t="shared" si="1"/>
        <v>0</v>
      </c>
      <c r="BA55" s="238">
        <f t="shared" si="2"/>
        <v>0</v>
      </c>
      <c r="BB55" s="238">
        <f t="shared" si="3"/>
        <v>0</v>
      </c>
      <c r="BC55" s="238">
        <f t="shared" si="4"/>
        <v>0</v>
      </c>
      <c r="BD55" s="238">
        <f t="shared" si="5"/>
        <v>0</v>
      </c>
      <c r="BZ55" s="246">
        <v>1</v>
      </c>
      <c r="CA55" s="246">
        <v>1</v>
      </c>
      <c r="CY55" s="238">
        <v>0</v>
      </c>
    </row>
    <row r="56" spans="1:103" x14ac:dyDescent="0.2">
      <c r="A56" s="414">
        <v>31</v>
      </c>
      <c r="B56" s="415" t="s">
        <v>501</v>
      </c>
      <c r="C56" s="416" t="s">
        <v>502</v>
      </c>
      <c r="D56" s="417" t="s">
        <v>174</v>
      </c>
      <c r="E56" s="418">
        <v>2</v>
      </c>
      <c r="F56" s="418"/>
      <c r="G56" s="443">
        <f t="shared" si="0"/>
        <v>0</v>
      </c>
      <c r="N56" s="246">
        <v>2</v>
      </c>
      <c r="Z56" s="238">
        <v>1</v>
      </c>
      <c r="AA56" s="238">
        <v>1</v>
      </c>
      <c r="AB56" s="238">
        <v>1</v>
      </c>
      <c r="AY56" s="238">
        <v>1</v>
      </c>
      <c r="AZ56" s="238">
        <f t="shared" si="1"/>
        <v>0</v>
      </c>
      <c r="BA56" s="238">
        <f t="shared" si="2"/>
        <v>0</v>
      </c>
      <c r="BB56" s="238">
        <f t="shared" si="3"/>
        <v>0</v>
      </c>
      <c r="BC56" s="238">
        <f t="shared" si="4"/>
        <v>0</v>
      </c>
      <c r="BD56" s="238">
        <f t="shared" si="5"/>
        <v>0</v>
      </c>
      <c r="BZ56" s="246">
        <v>1</v>
      </c>
      <c r="CA56" s="246">
        <v>1</v>
      </c>
      <c r="CY56" s="238">
        <v>0</v>
      </c>
    </row>
    <row r="57" spans="1:103" x14ac:dyDescent="0.2">
      <c r="A57" s="414">
        <v>32</v>
      </c>
      <c r="B57" s="415" t="s">
        <v>503</v>
      </c>
      <c r="C57" s="416" t="s">
        <v>504</v>
      </c>
      <c r="D57" s="417" t="s">
        <v>174</v>
      </c>
      <c r="E57" s="418">
        <v>8</v>
      </c>
      <c r="F57" s="418"/>
      <c r="G57" s="443">
        <f t="shared" si="0"/>
        <v>0</v>
      </c>
      <c r="N57" s="246">
        <v>2</v>
      </c>
      <c r="Z57" s="238">
        <v>1</v>
      </c>
      <c r="AA57" s="238">
        <v>1</v>
      </c>
      <c r="AB57" s="238">
        <v>1</v>
      </c>
      <c r="AY57" s="238">
        <v>1</v>
      </c>
      <c r="AZ57" s="238">
        <f t="shared" si="1"/>
        <v>0</v>
      </c>
      <c r="BA57" s="238">
        <f t="shared" si="2"/>
        <v>0</v>
      </c>
      <c r="BB57" s="238">
        <f t="shared" si="3"/>
        <v>0</v>
      </c>
      <c r="BC57" s="238">
        <f t="shared" si="4"/>
        <v>0</v>
      </c>
      <c r="BD57" s="238">
        <f t="shared" si="5"/>
        <v>0</v>
      </c>
      <c r="BZ57" s="246">
        <v>1</v>
      </c>
      <c r="CA57" s="246">
        <v>1</v>
      </c>
      <c r="CY57" s="238">
        <v>0</v>
      </c>
    </row>
    <row r="58" spans="1:103" x14ac:dyDescent="0.2">
      <c r="A58" s="414">
        <v>33</v>
      </c>
      <c r="B58" s="415" t="s">
        <v>505</v>
      </c>
      <c r="C58" s="416" t="s">
        <v>506</v>
      </c>
      <c r="D58" s="417" t="s">
        <v>25</v>
      </c>
      <c r="E58" s="418">
        <v>190</v>
      </c>
      <c r="F58" s="418"/>
      <c r="G58" s="443">
        <f t="shared" si="0"/>
        <v>0</v>
      </c>
      <c r="N58" s="246">
        <v>2</v>
      </c>
      <c r="Z58" s="238">
        <v>1</v>
      </c>
      <c r="AA58" s="238">
        <v>1</v>
      </c>
      <c r="AB58" s="238">
        <v>1</v>
      </c>
      <c r="AY58" s="238">
        <v>1</v>
      </c>
      <c r="AZ58" s="238">
        <f t="shared" si="1"/>
        <v>0</v>
      </c>
      <c r="BA58" s="238">
        <f t="shared" si="2"/>
        <v>0</v>
      </c>
      <c r="BB58" s="238">
        <f t="shared" si="3"/>
        <v>0</v>
      </c>
      <c r="BC58" s="238">
        <f t="shared" si="4"/>
        <v>0</v>
      </c>
      <c r="BD58" s="238">
        <f t="shared" si="5"/>
        <v>0</v>
      </c>
      <c r="BZ58" s="246">
        <v>1</v>
      </c>
      <c r="CA58" s="246">
        <v>1</v>
      </c>
      <c r="CY58" s="238">
        <v>0</v>
      </c>
    </row>
    <row r="59" spans="1:103" x14ac:dyDescent="0.2">
      <c r="A59" s="414">
        <v>34</v>
      </c>
      <c r="B59" s="415" t="s">
        <v>507</v>
      </c>
      <c r="C59" s="416" t="s">
        <v>508</v>
      </c>
      <c r="D59" s="417" t="s">
        <v>25</v>
      </c>
      <c r="E59" s="418">
        <v>190</v>
      </c>
      <c r="F59" s="418"/>
      <c r="G59" s="443">
        <f t="shared" si="0"/>
        <v>0</v>
      </c>
      <c r="N59" s="246">
        <v>2</v>
      </c>
      <c r="Z59" s="238">
        <v>1</v>
      </c>
      <c r="AA59" s="238">
        <v>0</v>
      </c>
      <c r="AB59" s="238">
        <v>0</v>
      </c>
      <c r="AY59" s="238">
        <v>1</v>
      </c>
      <c r="AZ59" s="238">
        <f t="shared" si="1"/>
        <v>0</v>
      </c>
      <c r="BA59" s="238">
        <f t="shared" si="2"/>
        <v>0</v>
      </c>
      <c r="BB59" s="238">
        <f t="shared" si="3"/>
        <v>0</v>
      </c>
      <c r="BC59" s="238">
        <f t="shared" si="4"/>
        <v>0</v>
      </c>
      <c r="BD59" s="238">
        <f t="shared" si="5"/>
        <v>0</v>
      </c>
      <c r="BZ59" s="246">
        <v>1</v>
      </c>
      <c r="CA59" s="246">
        <v>0</v>
      </c>
      <c r="CY59" s="238">
        <v>0</v>
      </c>
    </row>
    <row r="60" spans="1:103" x14ac:dyDescent="0.2">
      <c r="A60" s="414">
        <v>35</v>
      </c>
      <c r="B60" s="415" t="s">
        <v>509</v>
      </c>
      <c r="C60" s="416" t="s">
        <v>510</v>
      </c>
      <c r="D60" s="417" t="s">
        <v>511</v>
      </c>
      <c r="E60" s="418">
        <v>2</v>
      </c>
      <c r="F60" s="418"/>
      <c r="G60" s="443">
        <f t="shared" si="0"/>
        <v>0</v>
      </c>
      <c r="N60" s="246">
        <v>2</v>
      </c>
      <c r="Z60" s="238">
        <v>1</v>
      </c>
      <c r="AA60" s="238">
        <v>1</v>
      </c>
      <c r="AB60" s="238">
        <v>1</v>
      </c>
      <c r="AY60" s="238">
        <v>1</v>
      </c>
      <c r="AZ60" s="238">
        <f t="shared" si="1"/>
        <v>0</v>
      </c>
      <c r="BA60" s="238">
        <f t="shared" si="2"/>
        <v>0</v>
      </c>
      <c r="BB60" s="238">
        <f t="shared" si="3"/>
        <v>0</v>
      </c>
      <c r="BC60" s="238">
        <f t="shared" si="4"/>
        <v>0</v>
      </c>
      <c r="BD60" s="238">
        <f t="shared" si="5"/>
        <v>0</v>
      </c>
      <c r="BZ60" s="246">
        <v>1</v>
      </c>
      <c r="CA60" s="246">
        <v>1</v>
      </c>
      <c r="CY60" s="238">
        <v>8.0000000000000007E-5</v>
      </c>
    </row>
    <row r="61" spans="1:103" x14ac:dyDescent="0.2">
      <c r="A61" s="414">
        <v>36</v>
      </c>
      <c r="B61" s="415" t="s">
        <v>512</v>
      </c>
      <c r="C61" s="416" t="s">
        <v>513</v>
      </c>
      <c r="D61" s="417" t="s">
        <v>25</v>
      </c>
      <c r="E61" s="418">
        <v>184</v>
      </c>
      <c r="F61" s="418"/>
      <c r="G61" s="443">
        <f t="shared" si="0"/>
        <v>0</v>
      </c>
      <c r="N61" s="246">
        <v>2</v>
      </c>
      <c r="Z61" s="238">
        <v>1</v>
      </c>
      <c r="AA61" s="238">
        <v>0</v>
      </c>
      <c r="AB61" s="238">
        <v>0</v>
      </c>
      <c r="AY61" s="238">
        <v>1</v>
      </c>
      <c r="AZ61" s="238">
        <f t="shared" si="1"/>
        <v>0</v>
      </c>
      <c r="BA61" s="238">
        <f t="shared" si="2"/>
        <v>0</v>
      </c>
      <c r="BB61" s="238">
        <f t="shared" si="3"/>
        <v>0</v>
      </c>
      <c r="BC61" s="238">
        <f t="shared" si="4"/>
        <v>0</v>
      </c>
      <c r="BD61" s="238">
        <f t="shared" si="5"/>
        <v>0</v>
      </c>
      <c r="BZ61" s="246">
        <v>1</v>
      </c>
      <c r="CA61" s="246">
        <v>0</v>
      </c>
      <c r="CY61" s="238">
        <v>0</v>
      </c>
    </row>
    <row r="62" spans="1:103" x14ac:dyDescent="0.2">
      <c r="A62" s="414">
        <v>37</v>
      </c>
      <c r="B62" s="415" t="s">
        <v>514</v>
      </c>
      <c r="C62" s="416" t="s">
        <v>515</v>
      </c>
      <c r="D62" s="417" t="s">
        <v>25</v>
      </c>
      <c r="E62" s="418">
        <v>190</v>
      </c>
      <c r="F62" s="418"/>
      <c r="G62" s="443">
        <f t="shared" si="0"/>
        <v>0</v>
      </c>
      <c r="N62" s="246">
        <v>2</v>
      </c>
      <c r="Z62" s="238">
        <v>1</v>
      </c>
      <c r="AA62" s="238">
        <v>1</v>
      </c>
      <c r="AB62" s="238">
        <v>1</v>
      </c>
      <c r="AY62" s="238">
        <v>1</v>
      </c>
      <c r="AZ62" s="238">
        <f t="shared" si="1"/>
        <v>0</v>
      </c>
      <c r="BA62" s="238">
        <f t="shared" si="2"/>
        <v>0</v>
      </c>
      <c r="BB62" s="238">
        <f t="shared" si="3"/>
        <v>0</v>
      </c>
      <c r="BC62" s="238">
        <f t="shared" si="4"/>
        <v>0</v>
      </c>
      <c r="BD62" s="238">
        <f t="shared" si="5"/>
        <v>0</v>
      </c>
      <c r="BZ62" s="246">
        <v>1</v>
      </c>
      <c r="CA62" s="246">
        <v>1</v>
      </c>
      <c r="CY62" s="238">
        <v>2.0000000000000002E-5</v>
      </c>
    </row>
    <row r="63" spans="1:103" s="468" customFormat="1" ht="16.5" customHeight="1" x14ac:dyDescent="0.2">
      <c r="A63" s="465">
        <v>38</v>
      </c>
      <c r="B63" s="471" t="s">
        <v>516</v>
      </c>
      <c r="C63" s="466" t="s">
        <v>517</v>
      </c>
      <c r="D63" s="417" t="s">
        <v>25</v>
      </c>
      <c r="E63" s="418">
        <v>2</v>
      </c>
      <c r="F63" s="418"/>
      <c r="G63" s="467">
        <f t="shared" si="0"/>
        <v>0</v>
      </c>
      <c r="K63" s="403"/>
      <c r="N63" s="469">
        <v>2</v>
      </c>
      <c r="Z63" s="468">
        <v>1</v>
      </c>
      <c r="AA63" s="468">
        <v>1</v>
      </c>
      <c r="AB63" s="468">
        <v>1</v>
      </c>
      <c r="AY63" s="468">
        <v>1</v>
      </c>
      <c r="AZ63" s="468">
        <f t="shared" si="1"/>
        <v>0</v>
      </c>
      <c r="BA63" s="468">
        <f t="shared" si="2"/>
        <v>0</v>
      </c>
      <c r="BB63" s="468">
        <f t="shared" si="3"/>
        <v>0</v>
      </c>
      <c r="BC63" s="468">
        <f t="shared" si="4"/>
        <v>0</v>
      </c>
      <c r="BD63" s="468">
        <f t="shared" si="5"/>
        <v>0</v>
      </c>
      <c r="BZ63" s="469">
        <v>1</v>
      </c>
      <c r="CA63" s="469">
        <v>1</v>
      </c>
      <c r="CY63" s="468">
        <v>2.0000000000000002E-5</v>
      </c>
    </row>
    <row r="64" spans="1:103" x14ac:dyDescent="0.2">
      <c r="A64" s="414">
        <v>39</v>
      </c>
      <c r="B64" s="415" t="s">
        <v>518</v>
      </c>
      <c r="C64" s="416" t="s">
        <v>519</v>
      </c>
      <c r="D64" s="417" t="s">
        <v>25</v>
      </c>
      <c r="E64" s="418">
        <v>4</v>
      </c>
      <c r="F64" s="418"/>
      <c r="G64" s="443">
        <f t="shared" si="0"/>
        <v>0</v>
      </c>
      <c r="N64" s="246">
        <v>2</v>
      </c>
      <c r="Z64" s="238">
        <v>1</v>
      </c>
      <c r="AA64" s="238">
        <v>1</v>
      </c>
      <c r="AB64" s="238">
        <v>1</v>
      </c>
      <c r="AY64" s="238">
        <v>1</v>
      </c>
      <c r="AZ64" s="238">
        <f t="shared" si="1"/>
        <v>0</v>
      </c>
      <c r="BA64" s="238">
        <f t="shared" si="2"/>
        <v>0</v>
      </c>
      <c r="BB64" s="238">
        <f t="shared" si="3"/>
        <v>0</v>
      </c>
      <c r="BC64" s="238">
        <f t="shared" si="4"/>
        <v>0</v>
      </c>
      <c r="BD64" s="238">
        <f t="shared" si="5"/>
        <v>0</v>
      </c>
      <c r="BZ64" s="246">
        <v>1</v>
      </c>
      <c r="CA64" s="246">
        <v>1</v>
      </c>
      <c r="CY64" s="238">
        <v>2.0000000000000002E-5</v>
      </c>
    </row>
    <row r="65" spans="1:103" ht="22.5" x14ac:dyDescent="0.2">
      <c r="A65" s="414">
        <v>40</v>
      </c>
      <c r="B65" s="415" t="s">
        <v>520</v>
      </c>
      <c r="C65" s="416" t="s">
        <v>521</v>
      </c>
      <c r="D65" s="417" t="s">
        <v>25</v>
      </c>
      <c r="E65" s="418">
        <v>6.3</v>
      </c>
      <c r="F65" s="418"/>
      <c r="G65" s="443">
        <f t="shared" si="0"/>
        <v>0</v>
      </c>
      <c r="N65" s="246">
        <v>2</v>
      </c>
      <c r="Z65" s="238">
        <v>1</v>
      </c>
      <c r="AA65" s="238">
        <v>1</v>
      </c>
      <c r="AB65" s="238">
        <v>1</v>
      </c>
      <c r="AY65" s="238">
        <v>1</v>
      </c>
      <c r="AZ65" s="238">
        <f t="shared" si="1"/>
        <v>0</v>
      </c>
      <c r="BA65" s="238">
        <f t="shared" si="2"/>
        <v>0</v>
      </c>
      <c r="BB65" s="238">
        <f t="shared" si="3"/>
        <v>0</v>
      </c>
      <c r="BC65" s="238">
        <f t="shared" si="4"/>
        <v>0</v>
      </c>
      <c r="BD65" s="238">
        <f t="shared" si="5"/>
        <v>0</v>
      </c>
      <c r="BZ65" s="246">
        <v>1</v>
      </c>
      <c r="CA65" s="246">
        <v>1</v>
      </c>
      <c r="CY65" s="238">
        <v>2.0000000000000002E-5</v>
      </c>
    </row>
    <row r="66" spans="1:103" ht="22.5" x14ac:dyDescent="0.2">
      <c r="A66" s="414">
        <v>41</v>
      </c>
      <c r="B66" s="415" t="s">
        <v>848</v>
      </c>
      <c r="C66" s="416" t="s">
        <v>849</v>
      </c>
      <c r="D66" s="417" t="s">
        <v>25</v>
      </c>
      <c r="E66" s="418">
        <v>129.91999999999999</v>
      </c>
      <c r="F66" s="418"/>
      <c r="G66" s="443">
        <f t="shared" si="0"/>
        <v>0</v>
      </c>
      <c r="N66" s="246">
        <v>2</v>
      </c>
      <c r="Z66" s="238">
        <v>1</v>
      </c>
      <c r="AA66" s="238">
        <v>1</v>
      </c>
      <c r="AB66" s="238">
        <v>1</v>
      </c>
      <c r="AY66" s="238">
        <v>1</v>
      </c>
      <c r="AZ66" s="238">
        <f t="shared" si="1"/>
        <v>0</v>
      </c>
      <c r="BA66" s="238">
        <f t="shared" si="2"/>
        <v>0</v>
      </c>
      <c r="BB66" s="238">
        <f t="shared" si="3"/>
        <v>0</v>
      </c>
      <c r="BC66" s="238">
        <f t="shared" si="4"/>
        <v>0</v>
      </c>
      <c r="BD66" s="238">
        <f t="shared" si="5"/>
        <v>0</v>
      </c>
      <c r="BZ66" s="246">
        <v>1</v>
      </c>
      <c r="CA66" s="246">
        <v>1</v>
      </c>
      <c r="CY66" s="238">
        <v>1E-4</v>
      </c>
    </row>
    <row r="67" spans="1:103" ht="22.5" x14ac:dyDescent="0.2">
      <c r="A67" s="414">
        <v>42</v>
      </c>
      <c r="B67" s="415" t="s">
        <v>522</v>
      </c>
      <c r="C67" s="416" t="s">
        <v>523</v>
      </c>
      <c r="D67" s="417" t="s">
        <v>25</v>
      </c>
      <c r="E67" s="418">
        <v>56.84</v>
      </c>
      <c r="F67" s="418"/>
      <c r="G67" s="443">
        <f t="shared" si="0"/>
        <v>0</v>
      </c>
      <c r="N67" s="246">
        <v>2</v>
      </c>
      <c r="Z67" s="238">
        <v>1</v>
      </c>
      <c r="AA67" s="238">
        <v>1</v>
      </c>
      <c r="AB67" s="238">
        <v>1</v>
      </c>
      <c r="AY67" s="238">
        <v>1</v>
      </c>
      <c r="AZ67" s="238">
        <f t="shared" si="1"/>
        <v>0</v>
      </c>
      <c r="BA67" s="238">
        <f t="shared" si="2"/>
        <v>0</v>
      </c>
      <c r="BB67" s="238">
        <f t="shared" si="3"/>
        <v>0</v>
      </c>
      <c r="BC67" s="238">
        <f t="shared" si="4"/>
        <v>0</v>
      </c>
      <c r="BD67" s="238">
        <f t="shared" si="5"/>
        <v>0</v>
      </c>
      <c r="BZ67" s="246">
        <v>1</v>
      </c>
      <c r="CA67" s="246">
        <v>1</v>
      </c>
      <c r="CY67" s="238">
        <v>0</v>
      </c>
    </row>
    <row r="68" spans="1:103" ht="22.5" x14ac:dyDescent="0.2">
      <c r="A68" s="414">
        <v>43</v>
      </c>
      <c r="B68" s="415" t="s">
        <v>850</v>
      </c>
      <c r="C68" s="416" t="s">
        <v>851</v>
      </c>
      <c r="D68" s="417" t="s">
        <v>174</v>
      </c>
      <c r="E68" s="418">
        <v>1</v>
      </c>
      <c r="F68" s="418"/>
      <c r="G68" s="443">
        <f t="shared" si="0"/>
        <v>0</v>
      </c>
      <c r="N68" s="246">
        <v>2</v>
      </c>
      <c r="Z68" s="238">
        <v>1</v>
      </c>
      <c r="AA68" s="238">
        <v>1</v>
      </c>
      <c r="AB68" s="238">
        <v>1</v>
      </c>
      <c r="AY68" s="238">
        <v>1</v>
      </c>
      <c r="AZ68" s="238">
        <f t="shared" si="1"/>
        <v>0</v>
      </c>
      <c r="BA68" s="238">
        <f t="shared" si="2"/>
        <v>0</v>
      </c>
      <c r="BB68" s="238">
        <f t="shared" si="3"/>
        <v>0</v>
      </c>
      <c r="BC68" s="238">
        <f t="shared" si="4"/>
        <v>0</v>
      </c>
      <c r="BD68" s="238">
        <f t="shared" si="5"/>
        <v>0</v>
      </c>
      <c r="BZ68" s="246">
        <v>1</v>
      </c>
      <c r="CA68" s="246">
        <v>1</v>
      </c>
      <c r="CY68" s="238">
        <v>0</v>
      </c>
    </row>
    <row r="69" spans="1:103" ht="22.5" x14ac:dyDescent="0.2">
      <c r="A69" s="414">
        <v>44</v>
      </c>
      <c r="B69" s="415" t="s">
        <v>852</v>
      </c>
      <c r="C69" s="416" t="s">
        <v>853</v>
      </c>
      <c r="D69" s="417" t="s">
        <v>174</v>
      </c>
      <c r="E69" s="418">
        <v>1</v>
      </c>
      <c r="F69" s="418"/>
      <c r="G69" s="443">
        <f t="shared" si="0"/>
        <v>0</v>
      </c>
      <c r="N69" s="246">
        <v>2</v>
      </c>
      <c r="Z69" s="238">
        <v>1</v>
      </c>
      <c r="AA69" s="238">
        <v>1</v>
      </c>
      <c r="AB69" s="238">
        <v>1</v>
      </c>
      <c r="AY69" s="238">
        <v>1</v>
      </c>
      <c r="AZ69" s="238">
        <f t="shared" si="1"/>
        <v>0</v>
      </c>
      <c r="BA69" s="238">
        <f t="shared" si="2"/>
        <v>0</v>
      </c>
      <c r="BB69" s="238">
        <f t="shared" si="3"/>
        <v>0</v>
      </c>
      <c r="BC69" s="238">
        <f t="shared" si="4"/>
        <v>0</v>
      </c>
      <c r="BD69" s="238">
        <f t="shared" si="5"/>
        <v>0</v>
      </c>
      <c r="BZ69" s="246">
        <v>1</v>
      </c>
      <c r="CA69" s="246">
        <v>1</v>
      </c>
      <c r="CY69" s="238">
        <v>0</v>
      </c>
    </row>
    <row r="70" spans="1:103" ht="22.5" x14ac:dyDescent="0.2">
      <c r="A70" s="414">
        <v>45</v>
      </c>
      <c r="B70" s="415" t="s">
        <v>854</v>
      </c>
      <c r="C70" s="416" t="s">
        <v>855</v>
      </c>
      <c r="D70" s="417" t="s">
        <v>174</v>
      </c>
      <c r="E70" s="418">
        <v>1</v>
      </c>
      <c r="F70" s="418"/>
      <c r="G70" s="443">
        <f t="shared" si="0"/>
        <v>0</v>
      </c>
      <c r="N70" s="246">
        <v>2</v>
      </c>
      <c r="Z70" s="238">
        <v>1</v>
      </c>
      <c r="AA70" s="238">
        <v>1</v>
      </c>
      <c r="AB70" s="238">
        <v>1</v>
      </c>
      <c r="AY70" s="238">
        <v>1</v>
      </c>
      <c r="AZ70" s="238">
        <f t="shared" si="1"/>
        <v>0</v>
      </c>
      <c r="BA70" s="238">
        <f t="shared" si="2"/>
        <v>0</v>
      </c>
      <c r="BB70" s="238">
        <f t="shared" si="3"/>
        <v>0</v>
      </c>
      <c r="BC70" s="238">
        <f t="shared" si="4"/>
        <v>0</v>
      </c>
      <c r="BD70" s="238">
        <f t="shared" si="5"/>
        <v>0</v>
      </c>
      <c r="BZ70" s="246">
        <v>1</v>
      </c>
      <c r="CA70" s="246">
        <v>1</v>
      </c>
      <c r="CY70" s="238">
        <v>3.5029999999999999E-2</v>
      </c>
    </row>
    <row r="71" spans="1:103" ht="22.5" x14ac:dyDescent="0.2">
      <c r="A71" s="414">
        <v>46</v>
      </c>
      <c r="B71" s="415" t="s">
        <v>856</v>
      </c>
      <c r="C71" s="416" t="s">
        <v>857</v>
      </c>
      <c r="D71" s="417" t="s">
        <v>174</v>
      </c>
      <c r="E71" s="418">
        <v>2</v>
      </c>
      <c r="F71" s="418"/>
      <c r="G71" s="443">
        <f t="shared" si="0"/>
        <v>0</v>
      </c>
      <c r="N71" s="246">
        <v>2</v>
      </c>
      <c r="Z71" s="238">
        <v>1</v>
      </c>
      <c r="AA71" s="238">
        <v>1</v>
      </c>
      <c r="AB71" s="238">
        <v>1</v>
      </c>
      <c r="AY71" s="238">
        <v>1</v>
      </c>
      <c r="AZ71" s="238">
        <f t="shared" si="1"/>
        <v>0</v>
      </c>
      <c r="BA71" s="238">
        <f t="shared" si="2"/>
        <v>0</v>
      </c>
      <c r="BB71" s="238">
        <f t="shared" si="3"/>
        <v>0</v>
      </c>
      <c r="BC71" s="238">
        <f t="shared" si="4"/>
        <v>0</v>
      </c>
      <c r="BD71" s="238">
        <f t="shared" si="5"/>
        <v>0</v>
      </c>
      <c r="BZ71" s="246">
        <v>1</v>
      </c>
      <c r="CA71" s="246">
        <v>1</v>
      </c>
      <c r="CY71" s="238">
        <v>5.8209999999999998E-2</v>
      </c>
    </row>
    <row r="72" spans="1:103" ht="22.5" x14ac:dyDescent="0.2">
      <c r="A72" s="414">
        <v>47</v>
      </c>
      <c r="B72" s="415" t="s">
        <v>858</v>
      </c>
      <c r="C72" s="416" t="s">
        <v>859</v>
      </c>
      <c r="D72" s="417" t="s">
        <v>174</v>
      </c>
      <c r="E72" s="418">
        <v>2</v>
      </c>
      <c r="F72" s="418"/>
      <c r="G72" s="443">
        <f t="shared" si="0"/>
        <v>0</v>
      </c>
      <c r="N72" s="246">
        <v>2</v>
      </c>
      <c r="Z72" s="238">
        <v>1</v>
      </c>
      <c r="AA72" s="238">
        <v>1</v>
      </c>
      <c r="AB72" s="238">
        <v>1</v>
      </c>
      <c r="AY72" s="238">
        <v>1</v>
      </c>
      <c r="AZ72" s="238">
        <f t="shared" si="1"/>
        <v>0</v>
      </c>
      <c r="BA72" s="238">
        <f t="shared" si="2"/>
        <v>0</v>
      </c>
      <c r="BB72" s="238">
        <f t="shared" si="3"/>
        <v>0</v>
      </c>
      <c r="BC72" s="238">
        <f t="shared" si="4"/>
        <v>0</v>
      </c>
      <c r="BD72" s="238">
        <f t="shared" si="5"/>
        <v>0</v>
      </c>
      <c r="BZ72" s="246">
        <v>1</v>
      </c>
      <c r="CA72" s="246">
        <v>1</v>
      </c>
      <c r="CY72" s="238">
        <v>0.29823</v>
      </c>
    </row>
    <row r="73" spans="1:103" ht="22.5" x14ac:dyDescent="0.2">
      <c r="A73" s="414">
        <v>48</v>
      </c>
      <c r="B73" s="415" t="s">
        <v>860</v>
      </c>
      <c r="C73" s="416" t="s">
        <v>861</v>
      </c>
      <c r="D73" s="417" t="s">
        <v>174</v>
      </c>
      <c r="E73" s="418">
        <v>7</v>
      </c>
      <c r="F73" s="418"/>
      <c r="G73" s="443">
        <f t="shared" si="0"/>
        <v>0</v>
      </c>
      <c r="N73" s="246">
        <v>2</v>
      </c>
      <c r="Z73" s="238">
        <v>1</v>
      </c>
      <c r="AA73" s="238">
        <v>1</v>
      </c>
      <c r="AB73" s="238">
        <v>1</v>
      </c>
      <c r="AY73" s="238">
        <v>1</v>
      </c>
      <c r="AZ73" s="238">
        <f t="shared" si="1"/>
        <v>0</v>
      </c>
      <c r="BA73" s="238">
        <f t="shared" si="2"/>
        <v>0</v>
      </c>
      <c r="BB73" s="238">
        <f t="shared" si="3"/>
        <v>0</v>
      </c>
      <c r="BC73" s="238">
        <f t="shared" si="4"/>
        <v>0</v>
      </c>
      <c r="BD73" s="238">
        <f t="shared" si="5"/>
        <v>0</v>
      </c>
      <c r="BZ73" s="246">
        <v>1</v>
      </c>
      <c r="CA73" s="246">
        <v>1</v>
      </c>
      <c r="CY73" s="238">
        <v>0</v>
      </c>
    </row>
    <row r="74" spans="1:103" x14ac:dyDescent="0.2">
      <c r="A74" s="414">
        <v>49</v>
      </c>
      <c r="B74" s="415" t="s">
        <v>524</v>
      </c>
      <c r="C74" s="416" t="s">
        <v>525</v>
      </c>
      <c r="D74" s="417" t="s">
        <v>174</v>
      </c>
      <c r="E74" s="418">
        <v>2</v>
      </c>
      <c r="F74" s="418"/>
      <c r="G74" s="443">
        <f t="shared" si="0"/>
        <v>0</v>
      </c>
      <c r="N74" s="246">
        <v>2</v>
      </c>
      <c r="Z74" s="238">
        <v>1</v>
      </c>
      <c r="AA74" s="238">
        <v>0</v>
      </c>
      <c r="AB74" s="238">
        <v>0</v>
      </c>
      <c r="AY74" s="238">
        <v>1</v>
      </c>
      <c r="AZ74" s="238">
        <f t="shared" si="1"/>
        <v>0</v>
      </c>
      <c r="BA74" s="238">
        <f t="shared" si="2"/>
        <v>0</v>
      </c>
      <c r="BB74" s="238">
        <f t="shared" si="3"/>
        <v>0</v>
      </c>
      <c r="BC74" s="238">
        <f t="shared" si="4"/>
        <v>0</v>
      </c>
      <c r="BD74" s="238">
        <f t="shared" si="5"/>
        <v>0</v>
      </c>
      <c r="BZ74" s="246">
        <v>1</v>
      </c>
      <c r="CA74" s="246">
        <v>0</v>
      </c>
      <c r="CY74" s="238">
        <v>0</v>
      </c>
    </row>
    <row r="75" spans="1:103" ht="22.5" x14ac:dyDescent="0.2">
      <c r="A75" s="414">
        <v>50</v>
      </c>
      <c r="B75" s="415" t="s">
        <v>526</v>
      </c>
      <c r="C75" s="416" t="s">
        <v>862</v>
      </c>
      <c r="D75" s="417" t="s">
        <v>174</v>
      </c>
      <c r="E75" s="418">
        <v>2</v>
      </c>
      <c r="F75" s="418"/>
      <c r="G75" s="443">
        <f t="shared" si="0"/>
        <v>0</v>
      </c>
      <c r="N75" s="246">
        <v>2</v>
      </c>
      <c r="Z75" s="238">
        <v>3</v>
      </c>
      <c r="AA75" s="238">
        <v>1</v>
      </c>
      <c r="AB75" s="238">
        <v>14143001</v>
      </c>
      <c r="AY75" s="238">
        <v>1</v>
      </c>
      <c r="AZ75" s="238">
        <f t="shared" si="1"/>
        <v>0</v>
      </c>
      <c r="BA75" s="238">
        <f t="shared" si="2"/>
        <v>0</v>
      </c>
      <c r="BB75" s="238">
        <f t="shared" si="3"/>
        <v>0</v>
      </c>
      <c r="BC75" s="238">
        <f t="shared" si="4"/>
        <v>0</v>
      </c>
      <c r="BD75" s="238">
        <f t="shared" si="5"/>
        <v>0</v>
      </c>
      <c r="BZ75" s="246">
        <v>3</v>
      </c>
      <c r="CA75" s="246">
        <v>1</v>
      </c>
      <c r="CY75" s="238">
        <v>1.2199999999999999E-3</v>
      </c>
    </row>
    <row r="76" spans="1:103" x14ac:dyDescent="0.2">
      <c r="A76" s="414">
        <v>51</v>
      </c>
      <c r="B76" s="415" t="s">
        <v>527</v>
      </c>
      <c r="C76" s="416" t="s">
        <v>528</v>
      </c>
      <c r="D76" s="417" t="s">
        <v>174</v>
      </c>
      <c r="E76" s="418">
        <v>2</v>
      </c>
      <c r="F76" s="418"/>
      <c r="G76" s="443">
        <f t="shared" si="0"/>
        <v>0</v>
      </c>
      <c r="N76" s="246">
        <v>2</v>
      </c>
      <c r="Z76" s="238">
        <v>3</v>
      </c>
      <c r="AA76" s="238">
        <v>1</v>
      </c>
      <c r="AB76" s="238">
        <v>14143002</v>
      </c>
      <c r="AY76" s="238">
        <v>1</v>
      </c>
      <c r="AZ76" s="238">
        <f t="shared" si="1"/>
        <v>0</v>
      </c>
      <c r="BA76" s="238">
        <f t="shared" si="2"/>
        <v>0</v>
      </c>
      <c r="BB76" s="238">
        <f t="shared" si="3"/>
        <v>0</v>
      </c>
      <c r="BC76" s="238">
        <f t="shared" si="4"/>
        <v>0</v>
      </c>
      <c r="BD76" s="238">
        <f t="shared" si="5"/>
        <v>0</v>
      </c>
      <c r="BZ76" s="246">
        <v>3</v>
      </c>
      <c r="CA76" s="246">
        <v>1</v>
      </c>
      <c r="CY76" s="238">
        <v>1.2199999999999999E-3</v>
      </c>
    </row>
    <row r="77" spans="1:103" ht="22.5" x14ac:dyDescent="0.2">
      <c r="A77" s="414">
        <v>52</v>
      </c>
      <c r="B77" s="415" t="s">
        <v>529</v>
      </c>
      <c r="C77" s="416" t="s">
        <v>530</v>
      </c>
      <c r="D77" s="417" t="s">
        <v>174</v>
      </c>
      <c r="E77" s="418">
        <v>2</v>
      </c>
      <c r="F77" s="418"/>
      <c r="G77" s="443">
        <f t="shared" si="0"/>
        <v>0</v>
      </c>
      <c r="N77" s="246">
        <v>2</v>
      </c>
      <c r="Z77" s="238">
        <v>3</v>
      </c>
      <c r="AA77" s="238">
        <v>1</v>
      </c>
      <c r="AB77" s="238">
        <v>28612000</v>
      </c>
      <c r="AY77" s="238">
        <v>1</v>
      </c>
      <c r="AZ77" s="238">
        <f t="shared" si="1"/>
        <v>0</v>
      </c>
      <c r="BA77" s="238">
        <f t="shared" si="2"/>
        <v>0</v>
      </c>
      <c r="BB77" s="238">
        <f t="shared" si="3"/>
        <v>0</v>
      </c>
      <c r="BC77" s="238">
        <f t="shared" si="4"/>
        <v>0</v>
      </c>
      <c r="BD77" s="238">
        <f t="shared" si="5"/>
        <v>0</v>
      </c>
      <c r="BZ77" s="246">
        <v>3</v>
      </c>
      <c r="CA77" s="246">
        <v>1</v>
      </c>
      <c r="CY77" s="238">
        <v>2.1000000000000001E-4</v>
      </c>
    </row>
    <row r="78" spans="1:103" ht="22.5" x14ac:dyDescent="0.2">
      <c r="A78" s="414">
        <v>53</v>
      </c>
      <c r="B78" s="415" t="s">
        <v>531</v>
      </c>
      <c r="C78" s="416" t="s">
        <v>532</v>
      </c>
      <c r="D78" s="417" t="s">
        <v>174</v>
      </c>
      <c r="E78" s="418">
        <v>2</v>
      </c>
      <c r="F78" s="418"/>
      <c r="G78" s="443">
        <f t="shared" si="0"/>
        <v>0</v>
      </c>
      <c r="N78" s="246">
        <v>2</v>
      </c>
      <c r="Z78" s="238">
        <v>3</v>
      </c>
      <c r="AA78" s="238">
        <v>1</v>
      </c>
      <c r="AB78" s="238">
        <v>28612003</v>
      </c>
      <c r="AY78" s="238">
        <v>1</v>
      </c>
      <c r="AZ78" s="238">
        <f t="shared" si="1"/>
        <v>0</v>
      </c>
      <c r="BA78" s="238">
        <f t="shared" si="2"/>
        <v>0</v>
      </c>
      <c r="BB78" s="238">
        <f t="shared" si="3"/>
        <v>0</v>
      </c>
      <c r="BC78" s="238">
        <f t="shared" si="4"/>
        <v>0</v>
      </c>
      <c r="BD78" s="238">
        <f t="shared" si="5"/>
        <v>0</v>
      </c>
      <c r="BZ78" s="246">
        <v>3</v>
      </c>
      <c r="CA78" s="246">
        <v>1</v>
      </c>
      <c r="CY78" s="238">
        <v>2.7999999999999998E-4</v>
      </c>
    </row>
    <row r="79" spans="1:103" x14ac:dyDescent="0.2">
      <c r="A79" s="420"/>
      <c r="B79" s="421"/>
      <c r="C79" s="478" t="s">
        <v>533</v>
      </c>
      <c r="D79" s="478"/>
      <c r="E79" s="422">
        <v>2</v>
      </c>
      <c r="F79" s="423"/>
      <c r="G79" s="464"/>
      <c r="N79" s="246">
        <v>2</v>
      </c>
      <c r="Z79" s="238">
        <v>3</v>
      </c>
      <c r="AA79" s="238">
        <v>1</v>
      </c>
      <c r="AB79" s="238">
        <v>28612004</v>
      </c>
      <c r="AY79" s="238">
        <v>1</v>
      </c>
      <c r="AZ79" s="238">
        <f t="shared" si="1"/>
        <v>0</v>
      </c>
      <c r="BA79" s="238">
        <f t="shared" si="2"/>
        <v>0</v>
      </c>
      <c r="BB79" s="238">
        <f t="shared" si="3"/>
        <v>0</v>
      </c>
      <c r="BC79" s="238">
        <f t="shared" si="4"/>
        <v>0</v>
      </c>
      <c r="BD79" s="238">
        <f t="shared" si="5"/>
        <v>0</v>
      </c>
      <c r="BZ79" s="246">
        <v>3</v>
      </c>
      <c r="CA79" s="246">
        <v>1</v>
      </c>
      <c r="CY79" s="238">
        <v>3.2000000000000003E-4</v>
      </c>
    </row>
    <row r="80" spans="1:103" x14ac:dyDescent="0.2">
      <c r="A80" s="425"/>
      <c r="B80" s="426" t="s">
        <v>239</v>
      </c>
      <c r="C80" s="427" t="str">
        <f>CONCATENATE(B46," ",C46)</f>
        <v>8 Trubní vedení</v>
      </c>
      <c r="D80" s="428"/>
      <c r="E80" s="429"/>
      <c r="F80" s="448"/>
      <c r="G80" s="449">
        <f>SUM(G46:G79)</f>
        <v>0</v>
      </c>
      <c r="N80" s="246">
        <v>2</v>
      </c>
      <c r="Z80" s="238">
        <v>3</v>
      </c>
      <c r="AA80" s="238">
        <v>1</v>
      </c>
      <c r="AB80" s="238">
        <v>28612005</v>
      </c>
      <c r="AY80" s="238">
        <v>1</v>
      </c>
      <c r="AZ80" s="238">
        <f t="shared" si="1"/>
        <v>0</v>
      </c>
      <c r="BA80" s="238">
        <f t="shared" si="2"/>
        <v>0</v>
      </c>
      <c r="BB80" s="238">
        <f t="shared" si="3"/>
        <v>0</v>
      </c>
      <c r="BC80" s="238">
        <f t="shared" si="4"/>
        <v>0</v>
      </c>
      <c r="BD80" s="238">
        <f t="shared" si="5"/>
        <v>0</v>
      </c>
      <c r="BZ80" s="246">
        <v>3</v>
      </c>
      <c r="CA80" s="246">
        <v>1</v>
      </c>
      <c r="CY80" s="238">
        <v>3.2000000000000003E-4</v>
      </c>
    </row>
    <row r="81" spans="1:103" ht="15.75" customHeight="1" x14ac:dyDescent="0.2">
      <c r="A81" s="408" t="s">
        <v>169</v>
      </c>
      <c r="B81" s="409" t="s">
        <v>537</v>
      </c>
      <c r="C81" s="410" t="s">
        <v>538</v>
      </c>
      <c r="D81" s="411"/>
      <c r="E81" s="412"/>
      <c r="F81" s="412"/>
      <c r="G81" s="413"/>
      <c r="N81" s="246">
        <v>2</v>
      </c>
      <c r="Z81" s="238">
        <v>3</v>
      </c>
      <c r="AA81" s="238">
        <v>1</v>
      </c>
      <c r="AB81" s="238">
        <v>28613008</v>
      </c>
      <c r="AY81" s="238">
        <v>1</v>
      </c>
      <c r="AZ81" s="238">
        <f t="shared" si="1"/>
        <v>0</v>
      </c>
      <c r="BA81" s="238">
        <f t="shared" si="2"/>
        <v>0</v>
      </c>
      <c r="BB81" s="238">
        <f t="shared" si="3"/>
        <v>0</v>
      </c>
      <c r="BC81" s="238">
        <f t="shared" si="4"/>
        <v>0</v>
      </c>
      <c r="BD81" s="238">
        <f t="shared" si="5"/>
        <v>0</v>
      </c>
      <c r="BZ81" s="246">
        <v>3</v>
      </c>
      <c r="CA81" s="246">
        <v>1</v>
      </c>
      <c r="CY81" s="238">
        <v>1E-3</v>
      </c>
    </row>
    <row r="82" spans="1:103" ht="15.75" customHeight="1" x14ac:dyDescent="0.2">
      <c r="A82" s="414">
        <v>54</v>
      </c>
      <c r="B82" s="415" t="s">
        <v>539</v>
      </c>
      <c r="C82" s="416" t="s">
        <v>540</v>
      </c>
      <c r="D82" s="417" t="s">
        <v>16</v>
      </c>
      <c r="E82" s="418">
        <v>71.771892199999996</v>
      </c>
      <c r="F82" s="418"/>
      <c r="G82" s="443">
        <f>E82*F82</f>
        <v>0</v>
      </c>
      <c r="N82" s="246">
        <v>2</v>
      </c>
      <c r="Z82" s="238">
        <v>3</v>
      </c>
      <c r="AA82" s="238">
        <v>1</v>
      </c>
      <c r="AB82" s="238">
        <v>28613009</v>
      </c>
      <c r="AY82" s="238">
        <v>1</v>
      </c>
      <c r="AZ82" s="238">
        <f t="shared" si="1"/>
        <v>0</v>
      </c>
      <c r="BA82" s="238">
        <f t="shared" si="2"/>
        <v>0</v>
      </c>
      <c r="BB82" s="238">
        <f t="shared" si="3"/>
        <v>0</v>
      </c>
      <c r="BC82" s="238">
        <f t="shared" si="4"/>
        <v>0</v>
      </c>
      <c r="BD82" s="238">
        <f t="shared" si="5"/>
        <v>0</v>
      </c>
      <c r="BZ82" s="246">
        <v>3</v>
      </c>
      <c r="CA82" s="246">
        <v>1</v>
      </c>
      <c r="CY82" s="238">
        <v>1E-3</v>
      </c>
    </row>
    <row r="83" spans="1:103" ht="15.75" customHeight="1" x14ac:dyDescent="0.2">
      <c r="A83" s="425"/>
      <c r="B83" s="426" t="s">
        <v>239</v>
      </c>
      <c r="C83" s="427" t="str">
        <f>CONCATENATE(B81," ",C81)</f>
        <v>99 Staveništní přesun hmot</v>
      </c>
      <c r="D83" s="428"/>
      <c r="E83" s="429"/>
      <c r="F83" s="448"/>
      <c r="G83" s="449">
        <f>SUM(G81:G82)</f>
        <v>0</v>
      </c>
      <c r="N83" s="246">
        <v>2</v>
      </c>
      <c r="Z83" s="238">
        <v>3</v>
      </c>
      <c r="AA83" s="238">
        <v>1</v>
      </c>
      <c r="AB83" s="238">
        <v>28613010</v>
      </c>
      <c r="AY83" s="238">
        <v>1</v>
      </c>
      <c r="AZ83" s="238">
        <f t="shared" si="1"/>
        <v>0</v>
      </c>
      <c r="BA83" s="238">
        <f t="shared" si="2"/>
        <v>0</v>
      </c>
      <c r="BB83" s="238">
        <f t="shared" si="3"/>
        <v>0</v>
      </c>
      <c r="BC83" s="238">
        <f t="shared" si="4"/>
        <v>0</v>
      </c>
      <c r="BD83" s="238">
        <f t="shared" si="5"/>
        <v>0</v>
      </c>
      <c r="BZ83" s="246">
        <v>3</v>
      </c>
      <c r="CA83" s="246">
        <v>1</v>
      </c>
      <c r="CY83" s="238">
        <v>1E-3</v>
      </c>
    </row>
    <row r="84" spans="1:103" x14ac:dyDescent="0.2">
      <c r="E84" s="238"/>
    </row>
    <row r="85" spans="1:103" x14ac:dyDescent="0.2">
      <c r="E85" s="238"/>
    </row>
    <row r="86" spans="1:103" x14ac:dyDescent="0.2">
      <c r="E86" s="238"/>
    </row>
    <row r="87" spans="1:103" x14ac:dyDescent="0.2">
      <c r="E87" s="238"/>
    </row>
    <row r="88" spans="1:103" customFormat="1" ht="18" x14ac:dyDescent="0.25">
      <c r="A88" s="430" t="s">
        <v>550</v>
      </c>
      <c r="B88" s="431"/>
      <c r="C88" s="431"/>
      <c r="D88" s="431"/>
      <c r="E88" s="431"/>
      <c r="F88" s="431"/>
      <c r="G88" s="431"/>
      <c r="K88" s="46"/>
    </row>
    <row r="89" spans="1:103" customFormat="1" ht="15" x14ac:dyDescent="0.25">
      <c r="A89" s="346"/>
      <c r="B89" s="346"/>
      <c r="C89" s="346"/>
      <c r="D89" s="346"/>
      <c r="E89" s="346"/>
      <c r="F89" s="346"/>
      <c r="G89" s="346"/>
      <c r="K89" s="46"/>
    </row>
    <row r="90" spans="1:103" customFormat="1" ht="15" x14ac:dyDescent="0.25">
      <c r="A90" s="432"/>
      <c r="B90" s="433" t="s">
        <v>551</v>
      </c>
      <c r="C90" s="433"/>
      <c r="D90" s="433"/>
      <c r="E90" s="433"/>
      <c r="F90" s="433"/>
      <c r="G90" s="434" t="s">
        <v>552</v>
      </c>
      <c r="K90" s="46"/>
    </row>
    <row r="91" spans="1:103" customFormat="1" ht="15" x14ac:dyDescent="0.25">
      <c r="A91" s="435" t="str">
        <f>[2]Položky!B5</f>
        <v>1</v>
      </c>
      <c r="B91" s="436" t="str">
        <f>[2]Položky!C5</f>
        <v>Zemní práce</v>
      </c>
      <c r="C91" s="346"/>
      <c r="D91" s="346"/>
      <c r="E91" s="346"/>
      <c r="F91" s="346"/>
      <c r="G91" s="437">
        <f>G40</f>
        <v>0</v>
      </c>
      <c r="K91" s="46"/>
    </row>
    <row r="92" spans="1:103" customFormat="1" ht="15" x14ac:dyDescent="0.25">
      <c r="A92" s="435" t="str">
        <f>[2]Položky!B53</f>
        <v>45</v>
      </c>
      <c r="B92" s="436" t="str">
        <f>[2]Položky!C53</f>
        <v>Podkladní a vedlejší konstrukce</v>
      </c>
      <c r="C92" s="346"/>
      <c r="D92" s="346"/>
      <c r="E92" s="346"/>
      <c r="F92" s="346"/>
      <c r="G92" s="437">
        <f>G45</f>
        <v>0</v>
      </c>
      <c r="K92" s="46"/>
    </row>
    <row r="93" spans="1:103" customFormat="1" ht="15" x14ac:dyDescent="0.25">
      <c r="A93" s="435" t="str">
        <f>[2]Položky!B62</f>
        <v>8</v>
      </c>
      <c r="B93" s="436" t="str">
        <f>[2]Položky!C62</f>
        <v>Trubní vedení</v>
      </c>
      <c r="C93" s="346"/>
      <c r="D93" s="346"/>
      <c r="E93" s="346"/>
      <c r="F93" s="346"/>
      <c r="G93" s="437">
        <f>G80</f>
        <v>0</v>
      </c>
      <c r="K93" s="46"/>
    </row>
    <row r="94" spans="1:103" customFormat="1" ht="15.75" thickBot="1" x14ac:dyDescent="0.3">
      <c r="A94" s="435" t="str">
        <f>[2]Položky!B133</f>
        <v>99</v>
      </c>
      <c r="B94" s="436" t="str">
        <f>[2]Položky!C133</f>
        <v>Staveništní přesun hmot</v>
      </c>
      <c r="C94" s="346"/>
      <c r="D94" s="346"/>
      <c r="E94" s="346"/>
      <c r="F94" s="346"/>
      <c r="G94" s="437">
        <f>G83</f>
        <v>0</v>
      </c>
      <c r="K94" s="46"/>
    </row>
    <row r="95" spans="1:103" s="441" customFormat="1" ht="21" customHeight="1" thickBot="1" x14ac:dyDescent="0.25">
      <c r="A95" s="438"/>
      <c r="B95" s="439" t="s">
        <v>553</v>
      </c>
      <c r="C95" s="439"/>
      <c r="D95" s="439"/>
      <c r="E95" s="439"/>
      <c r="F95" s="439"/>
      <c r="G95" s="440">
        <f>SUM(G91:G94)</f>
        <v>0</v>
      </c>
      <c r="K95" s="442"/>
    </row>
    <row r="96" spans="1:103" x14ac:dyDescent="0.2">
      <c r="E96" s="238"/>
    </row>
    <row r="97" spans="5:5" x14ac:dyDescent="0.2">
      <c r="E97" s="238"/>
    </row>
    <row r="98" spans="5:5" x14ac:dyDescent="0.2">
      <c r="E98" s="238"/>
    </row>
    <row r="99" spans="5:5" x14ac:dyDescent="0.2">
      <c r="E99" s="238"/>
    </row>
    <row r="100" spans="5:5" x14ac:dyDescent="0.2">
      <c r="E100" s="238"/>
    </row>
    <row r="101" spans="5:5" x14ac:dyDescent="0.2">
      <c r="E101" s="238"/>
    </row>
    <row r="102" spans="5:5" x14ac:dyDescent="0.2">
      <c r="E102" s="238"/>
    </row>
    <row r="103" spans="5:5" x14ac:dyDescent="0.2">
      <c r="E103" s="238"/>
    </row>
    <row r="104" spans="5:5" x14ac:dyDescent="0.2">
      <c r="E104" s="238"/>
    </row>
    <row r="105" spans="5:5" x14ac:dyDescent="0.2">
      <c r="E105" s="238"/>
    </row>
    <row r="106" spans="5:5" x14ac:dyDescent="0.2">
      <c r="E106" s="238"/>
    </row>
    <row r="107" spans="5:5" x14ac:dyDescent="0.2">
      <c r="E107" s="238"/>
    </row>
    <row r="108" spans="5:5" x14ac:dyDescent="0.2">
      <c r="E108" s="238"/>
    </row>
    <row r="109" spans="5:5" x14ac:dyDescent="0.2">
      <c r="E109" s="238"/>
    </row>
    <row r="110" spans="5:5" x14ac:dyDescent="0.2">
      <c r="E110" s="238"/>
    </row>
    <row r="111" spans="5:5" x14ac:dyDescent="0.2">
      <c r="E111" s="238"/>
    </row>
    <row r="112" spans="5:5" x14ac:dyDescent="0.2">
      <c r="E112" s="238"/>
    </row>
    <row r="113" spans="5:5" x14ac:dyDescent="0.2">
      <c r="E113" s="238"/>
    </row>
    <row r="114" spans="5:5" x14ac:dyDescent="0.2">
      <c r="E114" s="238"/>
    </row>
    <row r="115" spans="5:5" x14ac:dyDescent="0.2">
      <c r="E115" s="238"/>
    </row>
    <row r="116" spans="5:5" x14ac:dyDescent="0.2">
      <c r="E116" s="238"/>
    </row>
    <row r="117" spans="5:5" x14ac:dyDescent="0.2">
      <c r="E117" s="238"/>
    </row>
    <row r="118" spans="5:5" x14ac:dyDescent="0.2">
      <c r="E118" s="238"/>
    </row>
    <row r="119" spans="5:5" x14ac:dyDescent="0.2">
      <c r="E119" s="238"/>
    </row>
    <row r="120" spans="5:5" x14ac:dyDescent="0.2">
      <c r="E120" s="238"/>
    </row>
    <row r="121" spans="5:5" x14ac:dyDescent="0.2">
      <c r="E121" s="238"/>
    </row>
    <row r="122" spans="5:5" x14ac:dyDescent="0.2">
      <c r="E122" s="238"/>
    </row>
    <row r="123" spans="5:5" x14ac:dyDescent="0.2">
      <c r="E123" s="238"/>
    </row>
    <row r="124" spans="5:5" x14ac:dyDescent="0.2">
      <c r="E124" s="238"/>
    </row>
    <row r="125" spans="5:5" x14ac:dyDescent="0.2">
      <c r="E125" s="238"/>
    </row>
    <row r="126" spans="5:5" x14ac:dyDescent="0.2">
      <c r="E126" s="238"/>
    </row>
    <row r="127" spans="5:5" x14ac:dyDescent="0.2">
      <c r="E127" s="238"/>
    </row>
    <row r="128" spans="5:5" x14ac:dyDescent="0.2">
      <c r="E128" s="238"/>
    </row>
    <row r="129" spans="1:7" x14ac:dyDescent="0.2">
      <c r="E129" s="238"/>
    </row>
    <row r="130" spans="1:7" x14ac:dyDescent="0.2">
      <c r="E130" s="238"/>
    </row>
    <row r="131" spans="1:7" x14ac:dyDescent="0.2">
      <c r="E131" s="238"/>
    </row>
    <row r="132" spans="1:7" x14ac:dyDescent="0.2">
      <c r="E132" s="238"/>
    </row>
    <row r="133" spans="1:7" x14ac:dyDescent="0.2">
      <c r="E133" s="238"/>
    </row>
    <row r="134" spans="1:7" x14ac:dyDescent="0.2">
      <c r="E134" s="238"/>
    </row>
    <row r="135" spans="1:7" x14ac:dyDescent="0.2">
      <c r="E135" s="238"/>
    </row>
    <row r="136" spans="1:7" x14ac:dyDescent="0.2">
      <c r="E136" s="238"/>
    </row>
    <row r="137" spans="1:7" x14ac:dyDescent="0.2">
      <c r="E137" s="238"/>
    </row>
    <row r="138" spans="1:7" x14ac:dyDescent="0.2">
      <c r="E138" s="238"/>
    </row>
    <row r="139" spans="1:7" x14ac:dyDescent="0.2">
      <c r="E139" s="238"/>
    </row>
    <row r="140" spans="1:7" x14ac:dyDescent="0.2">
      <c r="A140" s="259"/>
      <c r="B140" s="259"/>
    </row>
    <row r="141" spans="1:7" x14ac:dyDescent="0.2">
      <c r="C141" s="260"/>
      <c r="D141" s="260"/>
      <c r="E141" s="261"/>
      <c r="F141" s="260"/>
      <c r="G141" s="262"/>
    </row>
    <row r="142" spans="1:7" x14ac:dyDescent="0.2">
      <c r="A142" s="259"/>
      <c r="B142" s="259"/>
    </row>
  </sheetData>
  <sheetProtection selectLockedCells="1" selectUnlockedCells="1"/>
  <mergeCells count="20">
    <mergeCell ref="C32:D32"/>
    <mergeCell ref="C43:D43"/>
    <mergeCell ref="C27:D27"/>
    <mergeCell ref="C29:D29"/>
    <mergeCell ref="C44:D44"/>
    <mergeCell ref="C79:D79"/>
    <mergeCell ref="C33:D33"/>
    <mergeCell ref="C35:D35"/>
    <mergeCell ref="C37:D37"/>
    <mergeCell ref="C39:D39"/>
    <mergeCell ref="C21:D21"/>
    <mergeCell ref="C19:D19"/>
    <mergeCell ref="C23:D23"/>
    <mergeCell ref="C25:D25"/>
    <mergeCell ref="C7:D7"/>
    <mergeCell ref="C8:D8"/>
    <mergeCell ref="C12:D12"/>
    <mergeCell ref="C16:D16"/>
    <mergeCell ref="C11:D11"/>
    <mergeCell ref="C15:D15"/>
  </mergeCells>
  <pageMargins left="0.51" right="0.39374999999999999" top="0.35" bottom="0.72" header="0.31" footer="0.36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13</vt:i4>
      </vt:variant>
    </vt:vector>
  </HeadingPairs>
  <TitlesOfParts>
    <vt:vector size="19" baseType="lpstr">
      <vt:lpstr>reka</vt:lpstr>
      <vt:lpstr>pol.</vt:lpstr>
      <vt:lpstr>Vegetační úp.</vt:lpstr>
      <vt:lpstr>elektro</vt:lpstr>
      <vt:lpstr>kanalizace</vt:lpstr>
      <vt:lpstr>vodovod</vt:lpstr>
      <vt:lpstr>vodovod!HSV</vt:lpstr>
      <vt:lpstr>elektro!Názvy_tisku</vt:lpstr>
      <vt:lpstr>kanalizace!Názvy_tisku</vt:lpstr>
      <vt:lpstr>pol.!Názvy_tisku</vt:lpstr>
      <vt:lpstr>'Vegetační úp.'!Názvy_tisku</vt:lpstr>
      <vt:lpstr>vodovod!Názvy_tisku</vt:lpstr>
      <vt:lpstr>elektro!Oblast_tisku</vt:lpstr>
      <vt:lpstr>kanalizace!Oblast_tisku</vt:lpstr>
      <vt:lpstr>pol.!Oblast_tisku</vt:lpstr>
      <vt:lpstr>reka!Oblast_tisku</vt:lpstr>
      <vt:lpstr>'Vegetační úp.'!Oblast_tisku</vt:lpstr>
      <vt:lpstr>vodovod!Oblast_tisku</vt:lpstr>
      <vt:lpstr>vodovod!PSV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ROZTYLY</dc:creator>
  <cp:lastModifiedBy>ROZTYLY</cp:lastModifiedBy>
  <cp:lastPrinted>2021-03-22T11:34:51Z</cp:lastPrinted>
  <dcterms:created xsi:type="dcterms:W3CDTF">2020-08-10T16:06:45Z</dcterms:created>
  <dcterms:modified xsi:type="dcterms:W3CDTF">2021-03-22T12:18:12Z</dcterms:modified>
</cp:coreProperties>
</file>